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friedman\Downloads\"/>
    </mc:Choice>
  </mc:AlternateContent>
  <xr:revisionPtr revIDLastSave="0" documentId="13_ncr:1_{42175D60-99B9-448C-8E5D-D3BBB4D1F70E}" xr6:coauthVersionLast="47" xr6:coauthVersionMax="47" xr10:uidLastSave="{00000000-0000-0000-0000-000000000000}"/>
  <bookViews>
    <workbookView xWindow="-57720" yWindow="-120" windowWidth="29040" windowHeight="15720" tabRatio="486" xr2:uid="{00000000-000D-0000-FFFF-FFFF00000000}"/>
  </bookViews>
  <sheets>
    <sheet name="Budget Template" sheetId="5" r:id="rId1"/>
    <sheet name="INSTATE Spring 2015 Fees" sheetId="7" state="hidden" r:id="rId2"/>
  </sheets>
  <definedNames>
    <definedName name="Excel_BuiltIn_Print_Area_1_1">"$#REF!.$A$1:$O$69"</definedName>
    <definedName name="Excel_BuiltIn_Print_Area_1_1_1">"$#REF!.$A$1:$L$69"</definedName>
    <definedName name="_xlnm.Print_Area" localSheetId="0">'Budget Template'!$A$1:$L$69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5" l="1"/>
  <c r="G30" i="5"/>
  <c r="H30" i="5" l="1"/>
  <c r="G25" i="5"/>
  <c r="H25" i="5" s="1"/>
  <c r="G19" i="5"/>
  <c r="G20" i="5"/>
  <c r="H20" i="5" s="1"/>
  <c r="G26" i="5"/>
  <c r="H26" i="5" s="1"/>
  <c r="G17" i="5"/>
  <c r="G18" i="5"/>
  <c r="H18" i="5" s="1"/>
  <c r="I18" i="5" s="1"/>
  <c r="J18" i="5" s="1"/>
  <c r="G8" i="5"/>
  <c r="H8" i="5" s="1"/>
  <c r="I8" i="5" s="1"/>
  <c r="J8" i="5" s="1"/>
  <c r="K8" i="5" s="1"/>
  <c r="L8" i="5" s="1"/>
  <c r="G9" i="5"/>
  <c r="H9" i="5" s="1"/>
  <c r="G10" i="5"/>
  <c r="H10" i="5" s="1"/>
  <c r="I10" i="5" s="1"/>
  <c r="J10" i="5" s="1"/>
  <c r="K10" i="5" s="1"/>
  <c r="L10" i="5" s="1"/>
  <c r="G11" i="5"/>
  <c r="G12" i="5"/>
  <c r="G60" i="5"/>
  <c r="H60" i="5" s="1"/>
  <c r="I60" i="5" s="1"/>
  <c r="G62" i="5"/>
  <c r="G58" i="5"/>
  <c r="G36" i="5"/>
  <c r="G40" i="5"/>
  <c r="G46" i="5"/>
  <c r="O54" i="5"/>
  <c r="O55" i="5" s="1"/>
  <c r="O56" i="5"/>
  <c r="O57" i="5" s="1"/>
  <c r="O58" i="5"/>
  <c r="O59" i="5" s="1"/>
  <c r="O60" i="5"/>
  <c r="O61" i="5" s="1"/>
  <c r="H62" i="5"/>
  <c r="K62" i="5" s="1"/>
  <c r="L29" i="5"/>
  <c r="H11" i="5"/>
  <c r="H12" i="5"/>
  <c r="I12" i="5"/>
  <c r="J12" i="5" s="1"/>
  <c r="L56" i="5"/>
  <c r="L52" i="5"/>
  <c r="L51" i="5"/>
  <c r="H43" i="5"/>
  <c r="I43" i="5" s="1"/>
  <c r="H38" i="5"/>
  <c r="I38" i="5" s="1"/>
  <c r="S58" i="5"/>
  <c r="S59" i="5" s="1"/>
  <c r="S56" i="5"/>
  <c r="S57" i="5" s="1"/>
  <c r="P56" i="5"/>
  <c r="P57" i="5" s="1"/>
  <c r="S60" i="5"/>
  <c r="S54" i="5"/>
  <c r="S55" i="5"/>
  <c r="H58" i="5"/>
  <c r="I58" i="5"/>
  <c r="J58" i="5"/>
  <c r="K58" i="5"/>
  <c r="K36" i="5"/>
  <c r="H39" i="5"/>
  <c r="H40" i="5" s="1"/>
  <c r="I39" i="5"/>
  <c r="S61" i="5"/>
  <c r="P54" i="5"/>
  <c r="P55" i="5" s="1"/>
  <c r="Q54" i="5"/>
  <c r="Q55" i="5" s="1"/>
  <c r="R54" i="5"/>
  <c r="R55" i="5" s="1"/>
  <c r="P58" i="5"/>
  <c r="P59" i="5" s="1"/>
  <c r="Q58" i="5"/>
  <c r="Q59" i="5" s="1"/>
  <c r="R58" i="5"/>
  <c r="R59" i="5" s="1"/>
  <c r="H36" i="5"/>
  <c r="I36" i="5"/>
  <c r="J36" i="5"/>
  <c r="P60" i="5"/>
  <c r="P61" i="5" s="1"/>
  <c r="Q56" i="5"/>
  <c r="Q57" i="5" s="1"/>
  <c r="Q60" i="5"/>
  <c r="Q61" i="5" s="1"/>
  <c r="R56" i="5"/>
  <c r="R57" i="5" s="1"/>
  <c r="R60" i="5"/>
  <c r="R61" i="5" s="1"/>
  <c r="L57" i="5"/>
  <c r="L55" i="5"/>
  <c r="L54" i="5"/>
  <c r="L50" i="5"/>
  <c r="L48" i="5"/>
  <c r="L45" i="5"/>
  <c r="L44" i="5"/>
  <c r="L42" i="5"/>
  <c r="L35" i="5"/>
  <c r="L34" i="5"/>
  <c r="G40" i="7"/>
  <c r="F40" i="7"/>
  <c r="C40" i="7"/>
  <c r="D40" i="7"/>
  <c r="E40" i="7"/>
  <c r="K40" i="7"/>
  <c r="B40" i="7"/>
  <c r="G39" i="7"/>
  <c r="F39" i="7"/>
  <c r="E39" i="7"/>
  <c r="D39" i="7"/>
  <c r="C39" i="7"/>
  <c r="B39" i="7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G35" i="7"/>
  <c r="F35" i="7"/>
  <c r="E35" i="7"/>
  <c r="D35" i="7"/>
  <c r="C35" i="7"/>
  <c r="B35" i="7"/>
  <c r="G34" i="7"/>
  <c r="F34" i="7"/>
  <c r="E34" i="7"/>
  <c r="D34" i="7"/>
  <c r="C34" i="7"/>
  <c r="B34" i="7"/>
  <c r="G33" i="7"/>
  <c r="F33" i="7"/>
  <c r="E33" i="7"/>
  <c r="D33" i="7"/>
  <c r="C33" i="7"/>
  <c r="B33" i="7"/>
  <c r="G32" i="7"/>
  <c r="F32" i="7"/>
  <c r="E32" i="7"/>
  <c r="D32" i="7"/>
  <c r="C32" i="7"/>
  <c r="B32" i="7"/>
  <c r="G31" i="7"/>
  <c r="F31" i="7"/>
  <c r="E31" i="7"/>
  <c r="C31" i="7"/>
  <c r="D31" i="7"/>
  <c r="B31" i="7"/>
  <c r="G30" i="7"/>
  <c r="F30" i="7"/>
  <c r="E30" i="7"/>
  <c r="D30" i="7"/>
  <c r="C30" i="7"/>
  <c r="B30" i="7"/>
  <c r="K29" i="7"/>
  <c r="L29" i="7" s="1"/>
  <c r="G23" i="7"/>
  <c r="F23" i="7"/>
  <c r="E23" i="7"/>
  <c r="D23" i="7"/>
  <c r="C23" i="7"/>
  <c r="B23" i="7"/>
  <c r="G22" i="7"/>
  <c r="F22" i="7"/>
  <c r="E22" i="7"/>
  <c r="D22" i="7"/>
  <c r="C22" i="7"/>
  <c r="K22" i="7" s="1"/>
  <c r="L22" i="7" s="1"/>
  <c r="B22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C19" i="7"/>
  <c r="D19" i="7"/>
  <c r="B19" i="7"/>
  <c r="G18" i="7"/>
  <c r="F18" i="7"/>
  <c r="E18" i="7"/>
  <c r="D18" i="7"/>
  <c r="C18" i="7"/>
  <c r="K18" i="7" s="1"/>
  <c r="L18" i="7" s="1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C15" i="7"/>
  <c r="D15" i="7"/>
  <c r="B15" i="7"/>
  <c r="G14" i="7"/>
  <c r="F14" i="7"/>
  <c r="E14" i="7"/>
  <c r="D14" i="7"/>
  <c r="C14" i="7"/>
  <c r="B14" i="7"/>
  <c r="G13" i="7"/>
  <c r="F13" i="7"/>
  <c r="E13" i="7"/>
  <c r="D13" i="7"/>
  <c r="C13" i="7"/>
  <c r="B13" i="7"/>
  <c r="K12" i="7"/>
  <c r="L12" i="7" s="1"/>
  <c r="J39" i="5"/>
  <c r="K39" i="5" s="1"/>
  <c r="G64" i="5" l="1"/>
  <c r="G65" i="5" s="1"/>
  <c r="K17" i="7"/>
  <c r="K19" i="7"/>
  <c r="L19" i="7" s="1"/>
  <c r="K30" i="7"/>
  <c r="L17" i="7"/>
  <c r="L58" i="5"/>
  <c r="I30" i="5"/>
  <c r="J30" i="5" s="1"/>
  <c r="G21" i="5"/>
  <c r="L36" i="5"/>
  <c r="G28" i="5"/>
  <c r="H46" i="5"/>
  <c r="K12" i="5"/>
  <c r="L12" i="5" s="1"/>
  <c r="K31" i="7"/>
  <c r="L31" i="7" s="1"/>
  <c r="K34" i="7"/>
  <c r="L34" i="7" s="1"/>
  <c r="K38" i="7"/>
  <c r="L38" i="7" s="1"/>
  <c r="H19" i="5"/>
  <c r="J62" i="5"/>
  <c r="K32" i="7"/>
  <c r="L32" i="7" s="1"/>
  <c r="K35" i="7"/>
  <c r="L35" i="7" s="1"/>
  <c r="K36" i="7"/>
  <c r="L36" i="7" s="1"/>
  <c r="K39" i="7"/>
  <c r="L39" i="7" s="1"/>
  <c r="K16" i="7"/>
  <c r="L16" i="7" s="1"/>
  <c r="K20" i="7"/>
  <c r="L20" i="7" s="1"/>
  <c r="K21" i="7"/>
  <c r="L21" i="7" s="1"/>
  <c r="L39" i="5"/>
  <c r="H17" i="5"/>
  <c r="K15" i="7"/>
  <c r="L15" i="7" s="1"/>
  <c r="I62" i="5"/>
  <c r="I64" i="5" s="1"/>
  <c r="I65" i="5" s="1"/>
  <c r="G13" i="5"/>
  <c r="G23" i="5" s="1"/>
  <c r="K14" i="7"/>
  <c r="L14" i="7" s="1"/>
  <c r="K33" i="7"/>
  <c r="L33" i="7" s="1"/>
  <c r="K37" i="7"/>
  <c r="L37" i="7" s="1"/>
  <c r="L40" i="7"/>
  <c r="L41" i="7" s="1"/>
  <c r="K23" i="7"/>
  <c r="L23" i="7" s="1"/>
  <c r="L24" i="7" s="1"/>
  <c r="K13" i="7"/>
  <c r="L13" i="7" s="1"/>
  <c r="I40" i="5"/>
  <c r="J38" i="5"/>
  <c r="I9" i="5"/>
  <c r="H13" i="5"/>
  <c r="J60" i="5"/>
  <c r="J43" i="5"/>
  <c r="I46" i="5"/>
  <c r="L30" i="7"/>
  <c r="K18" i="5"/>
  <c r="G27" i="5"/>
  <c r="I20" i="5"/>
  <c r="J20" i="5" s="1"/>
  <c r="K20" i="5" s="1"/>
  <c r="I11" i="5"/>
  <c r="J11" i="5" s="1"/>
  <c r="K11" i="5" s="1"/>
  <c r="H64" i="5"/>
  <c r="H65" i="5" s="1"/>
  <c r="I26" i="5"/>
  <c r="J26" i="5" s="1"/>
  <c r="K26" i="5" s="1"/>
  <c r="I25" i="5"/>
  <c r="G31" i="5" l="1"/>
  <c r="G32" i="5" s="1"/>
  <c r="G66" i="5" s="1"/>
  <c r="G67" i="5" s="1"/>
  <c r="G68" i="5" s="1"/>
  <c r="G69" i="5" s="1"/>
  <c r="K30" i="5"/>
  <c r="L11" i="5"/>
  <c r="I19" i="5"/>
  <c r="J19" i="5" s="1"/>
  <c r="J28" i="5" s="1"/>
  <c r="H28" i="5"/>
  <c r="L62" i="5"/>
  <c r="H21" i="5"/>
  <c r="H23" i="5" s="1"/>
  <c r="I17" i="5"/>
  <c r="H27" i="5"/>
  <c r="K43" i="5"/>
  <c r="K46" i="5" s="1"/>
  <c r="J46" i="5"/>
  <c r="L46" i="5" s="1"/>
  <c r="J9" i="5"/>
  <c r="I13" i="5"/>
  <c r="L18" i="5"/>
  <c r="K60" i="5"/>
  <c r="K64" i="5" s="1"/>
  <c r="K65" i="5" s="1"/>
  <c r="J64" i="5"/>
  <c r="I28" i="5"/>
  <c r="L20" i="5"/>
  <c r="K38" i="5"/>
  <c r="J40" i="5"/>
  <c r="L26" i="5"/>
  <c r="J25" i="5"/>
  <c r="L43" i="5" l="1"/>
  <c r="H31" i="5"/>
  <c r="H32" i="5" s="1"/>
  <c r="H66" i="5" s="1"/>
  <c r="H67" i="5" s="1"/>
  <c r="L30" i="5"/>
  <c r="K19" i="5"/>
  <c r="K28" i="5" s="1"/>
  <c r="L28" i="5" s="1"/>
  <c r="I27" i="5"/>
  <c r="I31" i="5" s="1"/>
  <c r="I32" i="5" s="1"/>
  <c r="J17" i="5"/>
  <c r="I21" i="5"/>
  <c r="I23" i="5"/>
  <c r="L60" i="5"/>
  <c r="K9" i="5"/>
  <c r="K13" i="5" s="1"/>
  <c r="L13" i="5" s="1"/>
  <c r="J13" i="5"/>
  <c r="K40" i="5"/>
  <c r="L40" i="5" s="1"/>
  <c r="L38" i="5"/>
  <c r="J65" i="5"/>
  <c r="L65" i="5" s="1"/>
  <c r="L64" i="5"/>
  <c r="K25" i="5"/>
  <c r="L19" i="5" l="1"/>
  <c r="L9" i="5"/>
  <c r="K17" i="5"/>
  <c r="J27" i="5"/>
  <c r="J31" i="5" s="1"/>
  <c r="J21" i="5"/>
  <c r="I66" i="5"/>
  <c r="L25" i="5"/>
  <c r="H68" i="5"/>
  <c r="J32" i="5" l="1"/>
  <c r="J66" i="5" s="1"/>
  <c r="J67" i="5" s="1"/>
  <c r="J68" i="5" s="1"/>
  <c r="J69" i="5" s="1"/>
  <c r="K21" i="5"/>
  <c r="K23" i="5" s="1"/>
  <c r="K27" i="5"/>
  <c r="K31" i="5" s="1"/>
  <c r="L17" i="5"/>
  <c r="J23" i="5"/>
  <c r="L23" i="5" s="1"/>
  <c r="I67" i="5"/>
  <c r="H69" i="5"/>
  <c r="L27" i="5" l="1"/>
  <c r="L21" i="5"/>
  <c r="I68" i="5"/>
  <c r="K32" i="5" l="1"/>
  <c r="L31" i="5"/>
  <c r="I69" i="5"/>
  <c r="K66" i="5" l="1"/>
  <c r="L32" i="5"/>
  <c r="K67" i="5" l="1"/>
  <c r="L66" i="5"/>
  <c r="K68" i="5" l="1"/>
  <c r="L67" i="5"/>
  <c r="K69" i="5" l="1"/>
  <c r="L68" i="5"/>
  <c r="L69" i="5" s="1"/>
</calcChain>
</file>

<file path=xl/sharedStrings.xml><?xml version="1.0" encoding="utf-8"?>
<sst xmlns="http://schemas.openxmlformats.org/spreadsheetml/2006/main" count="173" uniqueCount="141">
  <si>
    <t>PI Name:</t>
  </si>
  <si>
    <t>Period of Performance:</t>
  </si>
  <si>
    <t>Start Date:</t>
  </si>
  <si>
    <t>End Date:</t>
  </si>
  <si>
    <t>Tuition is increased by 5% each year.</t>
  </si>
  <si>
    <t>Project Title:</t>
  </si>
  <si>
    <t>Sponsor:</t>
  </si>
  <si>
    <t>Year 1</t>
  </si>
  <si>
    <t>Year 2</t>
  </si>
  <si>
    <t>Year 3</t>
  </si>
  <si>
    <t>Year 4</t>
  </si>
  <si>
    <t>Year 5</t>
  </si>
  <si>
    <t>TOTAL</t>
  </si>
  <si>
    <t>A.</t>
  </si>
  <si>
    <t>SALARIES &amp; WAGES (Senior Personnel)</t>
  </si>
  <si>
    <t>9-month Salary</t>
  </si>
  <si>
    <t># Academic Months</t>
  </si>
  <si>
    <t># Summer Months</t>
  </si>
  <si>
    <t>Name</t>
  </si>
  <si>
    <t xml:space="preserve">     Total Senior Personnel</t>
  </si>
  <si>
    <t>12-month Salaries</t>
  </si>
  <si>
    <t>B.</t>
  </si>
  <si>
    <t>SALARIES &amp; WAGES (Other Personnel)</t>
  </si>
  <si>
    <t># Students</t>
  </si>
  <si>
    <t>Base Salary</t>
  </si>
  <si>
    <t># Calendar Months</t>
  </si>
  <si>
    <t>Graduate Student</t>
  </si>
  <si>
    <t>Undergraduate Student</t>
  </si>
  <si>
    <t xml:space="preserve">     Total Other Personnel</t>
  </si>
  <si>
    <t xml:space="preserve">     Total Salaries &amp; Wages</t>
  </si>
  <si>
    <t>C.</t>
  </si>
  <si>
    <t>FRINGE BENEFITS</t>
  </si>
  <si>
    <t>Fringe  (Faculty Academic)</t>
  </si>
  <si>
    <t>Payroll Taxes  (Faculty Summer)</t>
  </si>
  <si>
    <t>Payroll Taxes (Student Summer)</t>
  </si>
  <si>
    <t>Fringe (Technician)</t>
  </si>
  <si>
    <t>Health &amp; Welfare (Technician/Other Personnel)</t>
  </si>
  <si>
    <t>eff. 1/1/17 $16.50 p/week</t>
  </si>
  <si>
    <t xml:space="preserve">     Total Fringe</t>
  </si>
  <si>
    <t xml:space="preserve">     Total Salaries, Wages, &amp; Fringe Benefits</t>
  </si>
  <si>
    <t>D.</t>
  </si>
  <si>
    <t>PERMANENT EQUIPMENT (over $5K per piece of equipment)</t>
  </si>
  <si>
    <t xml:space="preserve">     Total Equipment</t>
  </si>
  <si>
    <t>E.</t>
  </si>
  <si>
    <t>TRAVEL**</t>
  </si>
  <si>
    <t>Domestic</t>
  </si>
  <si>
    <t>International Travel</t>
  </si>
  <si>
    <t xml:space="preserve">     Total Travel</t>
  </si>
  <si>
    <t xml:space="preserve">F. </t>
  </si>
  <si>
    <t>PARTICIPANT SUPPORT COSTS</t>
  </si>
  <si>
    <t>Stipends</t>
  </si>
  <si>
    <t>using this budget category.</t>
  </si>
  <si>
    <t>Travel</t>
  </si>
  <si>
    <t>Subsistence</t>
  </si>
  <si>
    <t>Other</t>
  </si>
  <si>
    <t xml:space="preserve">     Total Participant Support Costs</t>
  </si>
  <si>
    <t>G.</t>
  </si>
  <si>
    <t>Other Direct Costs</t>
  </si>
  <si>
    <t xml:space="preserve">Materials and Supplies </t>
  </si>
  <si>
    <t>Publication Costs/Dissemination</t>
  </si>
  <si>
    <t>Consultant Services</t>
  </si>
  <si>
    <t>Computer Services</t>
  </si>
  <si>
    <t xml:space="preserve">Other (e.g., sequence sampling) </t>
  </si>
  <si>
    <t>Subawards (list entities)</t>
  </si>
  <si>
    <t>SUBAWARDS  FOR MTDC</t>
  </si>
  <si>
    <t>YR1</t>
  </si>
  <si>
    <t>YR2</t>
  </si>
  <si>
    <t>YR3</t>
  </si>
  <si>
    <t>YR4</t>
  </si>
  <si>
    <t>YR5</t>
  </si>
  <si>
    <t>a.</t>
  </si>
  <si>
    <t>b.</t>
  </si>
  <si>
    <t>Subaward A</t>
  </si>
  <si>
    <t>c.</t>
  </si>
  <si>
    <t>d.</t>
  </si>
  <si>
    <t>Subaward B</t>
  </si>
  <si>
    <t>Total Subawards</t>
  </si>
  <si>
    <t># of students</t>
  </si>
  <si>
    <t>#of credits</t>
  </si>
  <si>
    <t>$ p/credit</t>
  </si>
  <si>
    <t>Subaward C</t>
  </si>
  <si>
    <t>$ p/semester</t>
  </si>
  <si>
    <t># of semesters</t>
  </si>
  <si>
    <t>Subaward D</t>
  </si>
  <si>
    <t xml:space="preserve">    b. Continuation of Program Fee</t>
  </si>
  <si>
    <t xml:space="preserve">           Total Other</t>
  </si>
  <si>
    <t xml:space="preserve">     Total Other Direct Costs</t>
  </si>
  <si>
    <t>H.</t>
  </si>
  <si>
    <t>Total Direct Costs</t>
  </si>
  <si>
    <t>MODIFIED TOTAL DIRECT COSTS (MTDC)</t>
  </si>
  <si>
    <t>I.</t>
  </si>
  <si>
    <t>J.</t>
  </si>
  <si>
    <t>Total Amount of this Request</t>
  </si>
  <si>
    <t>CHARLTON COLL. BUS.$200</t>
  </si>
  <si>
    <t>ENGINEERING MAJORS $365</t>
  </si>
  <si>
    <t>SPRING 2015</t>
  </si>
  <si>
    <t xml:space="preserve"> </t>
  </si>
  <si>
    <t>NURSING MAJORS $275</t>
  </si>
  <si>
    <t>Tuition &amp; Fees Chart</t>
  </si>
  <si>
    <t>CVPA MAJORS $390</t>
  </si>
  <si>
    <t>ARTS &amp; SCI. LEVEL 1 $182.50</t>
  </si>
  <si>
    <t>ARTS &amp; SCI. LEVEL 2  $365</t>
  </si>
  <si>
    <t>ARTS &amp; SCI. LEVEL 1 - EDU  $182.50</t>
  </si>
  <si>
    <t>SMAST - $342.50</t>
  </si>
  <si>
    <t>INSTATE/UNDERGRADUATE</t>
  </si>
  <si>
    <t>athletics</t>
  </si>
  <si>
    <t>student</t>
  </si>
  <si>
    <t>campus</t>
  </si>
  <si>
    <t>health</t>
  </si>
  <si>
    <t>curriculum</t>
  </si>
  <si>
    <t>mass</t>
  </si>
  <si>
    <t>green</t>
  </si>
  <si>
    <t>cr.</t>
  </si>
  <si>
    <t>tuition</t>
  </si>
  <si>
    <t>fee</t>
  </si>
  <si>
    <t>center</t>
  </si>
  <si>
    <t>support</t>
  </si>
  <si>
    <t>pirg</t>
  </si>
  <si>
    <t>insur.</t>
  </si>
  <si>
    <t>fees</t>
  </si>
  <si>
    <t>due</t>
  </si>
  <si>
    <t>12cr - with no Health  Ins =</t>
  </si>
  <si>
    <t>INSTATE/GRADUATE</t>
  </si>
  <si>
    <t>total</t>
  </si>
  <si>
    <t xml:space="preserve">***In most cases, students matriculated in graduate degree programs will pay standard rates. In some instances, students will instead pay University Extension rates or </t>
  </si>
  <si>
    <t xml:space="preserve">online rates.  Note that nine (9) credits per semester constitutes a full-time load for graduate students. </t>
  </si>
  <si>
    <t>More information is available at: http://www.umassd.edu/graduate/prospectivestudents/tuitionfees/</t>
  </si>
  <si>
    <r>
      <t xml:space="preserve">    a. </t>
    </r>
    <r>
      <rPr>
        <sz val="11"/>
        <color rgb="FFFF0000"/>
        <rFont val="Geneva"/>
        <family val="2"/>
      </rPr>
      <t>Tuition***</t>
    </r>
  </si>
  <si>
    <t>Health &amp; Welfare fees are usually increased by 50c each FY.</t>
  </si>
  <si>
    <t xml:space="preserve">Indirect Costs </t>
  </si>
  <si>
    <t>Health Insurance (Graduate Student)</t>
  </si>
  <si>
    <t>p/year</t>
  </si>
  <si>
    <t>q</t>
  </si>
  <si>
    <t xml:space="preserve">Please consult  ORA pre-award staff before </t>
  </si>
  <si>
    <t>3% yearly inflator is built-in for YRs 2-5 for personnel &amp; travel costs.</t>
  </si>
  <si>
    <t>DO NOT EDIT - FOR ORA USE ONLY</t>
  </si>
  <si>
    <t>Technician/Other Personnel</t>
  </si>
  <si>
    <t>Other Professional</t>
  </si>
  <si>
    <t>(43.99% fringe benefits + 2.12% payroll tax)</t>
  </si>
  <si>
    <t>(43.99%  fringe benefits + 2.12% payroll tax)</t>
  </si>
  <si>
    <t>**Effective January  1, 2026, the new Standard Mileage Reimbursement Rate for employees who use their automobiles for University business is .725 cents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</si>
</sst>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5" formatCode="&quot;$&quot;#,##0.00"/>
  </numFmts>
  <fonts count="32">
    <font>
      <sz val="12"/>
      <name val="Arial"/>
      <family val="2"/>
    </font>
    <font>
      <sz val="8"/>
      <name val="Verdana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1"/>
      <name val="Geneva"/>
      <family val="2"/>
    </font>
    <font>
      <sz val="11"/>
      <name val="Geneva"/>
      <family val="2"/>
    </font>
    <font>
      <i/>
      <sz val="11"/>
      <name val="Geneva"/>
      <family val="2"/>
    </font>
    <font>
      <b/>
      <sz val="11"/>
      <name val="Geneva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8"/>
      <name val="Geneva"/>
      <family val="2"/>
    </font>
    <font>
      <i/>
      <sz val="11"/>
      <color indexed="8"/>
      <name val="Geneva"/>
      <family val="2"/>
    </font>
    <font>
      <b/>
      <i/>
      <sz val="11"/>
      <name val="Geneva"/>
      <family val="2"/>
    </font>
    <font>
      <i/>
      <sz val="11"/>
      <name val="Arial"/>
      <family val="2"/>
    </font>
    <font>
      <i/>
      <sz val="11"/>
      <name val="Geneva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MS Sans Serif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Geneva"/>
      <family val="2"/>
    </font>
    <font>
      <i/>
      <sz val="11"/>
      <color rgb="FFFF0000"/>
      <name val="Geneva"/>
      <family val="2"/>
    </font>
  </fonts>
  <fills count="12">
    <fill>
      <patternFill patternType="none"/>
    </fill>
    <fill>
      <patternFill patternType="gray125"/>
    </fill>
    <fill>
      <patternFill patternType="solid">
        <fgColor rgb="FFFCFFC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65" fontId="5" fillId="0" borderId="0" xfId="0" applyNumberFormat="1" applyFont="1"/>
    <xf numFmtId="0" fontId="9" fillId="0" borderId="0" xfId="0" applyFont="1"/>
    <xf numFmtId="0" fontId="7" fillId="0" borderId="4" xfId="0" applyFont="1" applyBorder="1" applyAlignment="1">
      <alignment horizontal="center"/>
    </xf>
    <xf numFmtId="0" fontId="7" fillId="3" borderId="0" xfId="0" applyFont="1" applyFill="1"/>
    <xf numFmtId="0" fontId="5" fillId="3" borderId="0" xfId="0" applyFont="1" applyFill="1"/>
    <xf numFmtId="0" fontId="5" fillId="3" borderId="7" xfId="0" applyFont="1" applyFill="1" applyBorder="1"/>
    <xf numFmtId="0" fontId="5" fillId="3" borderId="6" xfId="0" applyFont="1" applyFill="1" applyBorder="1"/>
    <xf numFmtId="3" fontId="6" fillId="3" borderId="0" xfId="0" applyNumberFormat="1" applyFont="1" applyFill="1"/>
    <xf numFmtId="43" fontId="6" fillId="3" borderId="0" xfId="0" applyNumberFormat="1" applyFont="1" applyFill="1"/>
    <xf numFmtId="164" fontId="5" fillId="3" borderId="5" xfId="0" applyNumberFormat="1" applyFont="1" applyFill="1" applyBorder="1"/>
    <xf numFmtId="164" fontId="7" fillId="3" borderId="5" xfId="0" applyNumberFormat="1" applyFont="1" applyFill="1" applyBorder="1"/>
    <xf numFmtId="165" fontId="6" fillId="3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10" fillId="0" borderId="0" xfId="0" applyFont="1"/>
    <xf numFmtId="10" fontId="5" fillId="3" borderId="0" xfId="0" applyNumberFormat="1" applyFont="1" applyFill="1"/>
    <xf numFmtId="0" fontId="5" fillId="6" borderId="1" xfId="0" applyFont="1" applyFill="1" applyBorder="1"/>
    <xf numFmtId="164" fontId="7" fillId="6" borderId="3" xfId="0" applyNumberFormat="1" applyFont="1" applyFill="1" applyBorder="1"/>
    <xf numFmtId="0" fontId="7" fillId="4" borderId="0" xfId="0" applyFont="1" applyFill="1"/>
    <xf numFmtId="0" fontId="5" fillId="4" borderId="0" xfId="0" applyFont="1" applyFill="1"/>
    <xf numFmtId="3" fontId="6" fillId="4" borderId="0" xfId="0" applyNumberFormat="1" applyFont="1" applyFill="1"/>
    <xf numFmtId="164" fontId="5" fillId="4" borderId="5" xfId="0" applyNumberFormat="1" applyFont="1" applyFill="1" applyBorder="1"/>
    <xf numFmtId="0" fontId="5" fillId="0" borderId="1" xfId="0" applyFont="1" applyBorder="1"/>
    <xf numFmtId="0" fontId="9" fillId="4" borderId="0" xfId="0" applyFont="1" applyFill="1"/>
    <xf numFmtId="0" fontId="7" fillId="5" borderId="0" xfId="0" applyFont="1" applyFill="1"/>
    <xf numFmtId="0" fontId="5" fillId="5" borderId="0" xfId="0" applyFont="1" applyFill="1"/>
    <xf numFmtId="3" fontId="6" fillId="5" borderId="0" xfId="0" applyNumberFormat="1" applyFont="1" applyFill="1"/>
    <xf numFmtId="0" fontId="9" fillId="5" borderId="0" xfId="0" applyFont="1" applyFill="1"/>
    <xf numFmtId="164" fontId="5" fillId="5" borderId="5" xfId="0" applyNumberFormat="1" applyFont="1" applyFill="1" applyBorder="1"/>
    <xf numFmtId="164" fontId="5" fillId="5" borderId="5" xfId="0" quotePrefix="1" applyNumberFormat="1" applyFont="1" applyFill="1" applyBorder="1"/>
    <xf numFmtId="0" fontId="6" fillId="5" borderId="0" xfId="0" applyFont="1" applyFill="1"/>
    <xf numFmtId="0" fontId="7" fillId="0" borderId="0" xfId="0" applyFont="1"/>
    <xf numFmtId="165" fontId="7" fillId="0" borderId="0" xfId="0" applyNumberFormat="1" applyFont="1"/>
    <xf numFmtId="0" fontId="4" fillId="0" borderId="0" xfId="0" applyFont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0" borderId="2" xfId="0" applyFont="1" applyBorder="1"/>
    <xf numFmtId="0" fontId="7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0" borderId="0" xfId="0" applyNumberFormat="1" applyFont="1"/>
    <xf numFmtId="0" fontId="5" fillId="3" borderId="0" xfId="0" applyFont="1" applyFill="1" applyAlignment="1">
      <alignment horizontal="right"/>
    </xf>
    <xf numFmtId="0" fontId="5" fillId="0" borderId="8" xfId="0" applyFont="1" applyBorder="1"/>
    <xf numFmtId="0" fontId="5" fillId="3" borderId="8" xfId="0" applyFont="1" applyFill="1" applyBorder="1"/>
    <xf numFmtId="164" fontId="5" fillId="3" borderId="8" xfId="0" applyNumberFormat="1" applyFont="1" applyFill="1" applyBorder="1"/>
    <xf numFmtId="164" fontId="4" fillId="3" borderId="8" xfId="0" applyNumberFormat="1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164" fontId="5" fillId="5" borderId="8" xfId="0" applyNumberFormat="1" applyFont="1" applyFill="1" applyBorder="1"/>
    <xf numFmtId="164" fontId="4" fillId="2" borderId="3" xfId="0" applyNumberFormat="1" applyFont="1" applyFill="1" applyBorder="1"/>
    <xf numFmtId="164" fontId="4" fillId="2" borderId="5" xfId="0" applyNumberFormat="1" applyFont="1" applyFill="1" applyBorder="1"/>
    <xf numFmtId="164" fontId="4" fillId="2" borderId="8" xfId="0" applyNumberFormat="1" applyFont="1" applyFill="1" applyBorder="1"/>
    <xf numFmtId="0" fontId="14" fillId="0" borderId="0" xfId="0" applyFont="1"/>
    <xf numFmtId="3" fontId="6" fillId="3" borderId="0" xfId="0" applyNumberFormat="1" applyFont="1" applyFill="1" applyAlignment="1">
      <alignment horizontal="right"/>
    </xf>
    <xf numFmtId="0" fontId="7" fillId="0" borderId="9" xfId="0" applyFont="1" applyBorder="1" applyAlignment="1">
      <alignment horizontal="center"/>
    </xf>
    <xf numFmtId="0" fontId="7" fillId="3" borderId="11" xfId="0" applyFont="1" applyFill="1" applyBorder="1"/>
    <xf numFmtId="0" fontId="5" fillId="3" borderId="11" xfId="0" applyFont="1" applyFill="1" applyBorder="1"/>
    <xf numFmtId="3" fontId="6" fillId="3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center" wrapText="1"/>
    </xf>
    <xf numFmtId="3" fontId="6" fillId="3" borderId="10" xfId="0" applyNumberFormat="1" applyFont="1" applyFill="1" applyBorder="1" applyAlignment="1">
      <alignment horizontal="center" wrapText="1"/>
    </xf>
    <xf numFmtId="0" fontId="7" fillId="3" borderId="12" xfId="0" applyFont="1" applyFill="1" applyBorder="1"/>
    <xf numFmtId="0" fontId="7" fillId="3" borderId="6" xfId="0" applyFont="1" applyFill="1" applyBorder="1"/>
    <xf numFmtId="0" fontId="10" fillId="3" borderId="6" xfId="0" applyFont="1" applyFill="1" applyBorder="1"/>
    <xf numFmtId="0" fontId="4" fillId="3" borderId="6" xfId="0" applyFont="1" applyFill="1" applyBorder="1"/>
    <xf numFmtId="0" fontId="5" fillId="6" borderId="13" xfId="0" applyFont="1" applyFill="1" applyBorder="1"/>
    <xf numFmtId="0" fontId="7" fillId="4" borderId="6" xfId="0" applyFont="1" applyFill="1" applyBorder="1"/>
    <xf numFmtId="0" fontId="7" fillId="5" borderId="6" xfId="0" applyFont="1" applyFill="1" applyBorder="1"/>
    <xf numFmtId="0" fontId="5" fillId="5" borderId="6" xfId="0" applyFont="1" applyFill="1" applyBorder="1"/>
    <xf numFmtId="0" fontId="7" fillId="2" borderId="6" xfId="0" applyFont="1" applyFill="1" applyBorder="1"/>
    <xf numFmtId="0" fontId="7" fillId="2" borderId="13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7" borderId="0" xfId="0" applyFont="1" applyFill="1"/>
    <xf numFmtId="0" fontId="24" fillId="0" borderId="0" xfId="0" quotePrefix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23" applyFont="1" applyAlignment="1">
      <alignment horizontal="center"/>
    </xf>
    <xf numFmtId="0" fontId="20" fillId="0" borderId="0" xfId="0" quotePrefix="1" applyFont="1" applyAlignment="1">
      <alignment horizontal="left"/>
    </xf>
    <xf numFmtId="2" fontId="20" fillId="7" borderId="0" xfId="0" applyNumberFormat="1" applyFont="1" applyFill="1"/>
    <xf numFmtId="0" fontId="15" fillId="0" borderId="0" xfId="0" applyFont="1"/>
    <xf numFmtId="0" fontId="25" fillId="0" borderId="0" xfId="0" applyFont="1" applyAlignment="1">
      <alignment horizontal="left"/>
    </xf>
    <xf numFmtId="0" fontId="24" fillId="0" borderId="0" xfId="0" applyFont="1"/>
    <xf numFmtId="14" fontId="22" fillId="7" borderId="0" xfId="23" applyNumberFormat="1" applyFont="1" applyFill="1"/>
    <xf numFmtId="0" fontId="19" fillId="0" borderId="0" xfId="0" applyFont="1" applyAlignment="1">
      <alignment horizontal="left"/>
    </xf>
    <xf numFmtId="2" fontId="20" fillId="0" borderId="0" xfId="0" applyNumberFormat="1" applyFont="1"/>
    <xf numFmtId="0" fontId="5" fillId="4" borderId="19" xfId="0" applyFont="1" applyFill="1" applyBorder="1"/>
    <xf numFmtId="0" fontId="7" fillId="4" borderId="20" xfId="0" applyFont="1" applyFill="1" applyBorder="1"/>
    <xf numFmtId="0" fontId="5" fillId="4" borderId="20" xfId="0" applyFont="1" applyFill="1" applyBorder="1"/>
    <xf numFmtId="3" fontId="6" fillId="4" borderId="20" xfId="0" applyNumberFormat="1" applyFont="1" applyFill="1" applyBorder="1"/>
    <xf numFmtId="0" fontId="9" fillId="4" borderId="20" xfId="0" applyFont="1" applyFill="1" applyBorder="1"/>
    <xf numFmtId="164" fontId="7" fillId="4" borderId="21" xfId="0" applyNumberFormat="1" applyFont="1" applyFill="1" applyBorder="1"/>
    <xf numFmtId="164" fontId="4" fillId="4" borderId="22" xfId="0" applyNumberFormat="1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5" borderId="20" xfId="0" applyFont="1" applyFill="1" applyBorder="1"/>
    <xf numFmtId="0" fontId="4" fillId="5" borderId="20" xfId="0" applyFont="1" applyFill="1" applyBorder="1"/>
    <xf numFmtId="164" fontId="7" fillId="5" borderId="21" xfId="0" applyNumberFormat="1" applyFont="1" applyFill="1" applyBorder="1"/>
    <xf numFmtId="164" fontId="4" fillId="5" borderId="22" xfId="0" applyNumberFormat="1" applyFont="1" applyFill="1" applyBorder="1"/>
    <xf numFmtId="0" fontId="7" fillId="8" borderId="19" xfId="0" applyFont="1" applyFill="1" applyBorder="1"/>
    <xf numFmtId="0" fontId="7" fillId="8" borderId="20" xfId="0" applyFont="1" applyFill="1" applyBorder="1"/>
    <xf numFmtId="0" fontId="5" fillId="8" borderId="20" xfId="0" applyFont="1" applyFill="1" applyBorder="1"/>
    <xf numFmtId="0" fontId="6" fillId="8" borderId="20" xfId="0" applyFont="1" applyFill="1" applyBorder="1"/>
    <xf numFmtId="164" fontId="5" fillId="8" borderId="21" xfId="0" applyNumberFormat="1" applyFont="1" applyFill="1" applyBorder="1"/>
    <xf numFmtId="0" fontId="7" fillId="9" borderId="14" xfId="0" applyFont="1" applyFill="1" applyBorder="1"/>
    <xf numFmtId="0" fontId="5" fillId="9" borderId="15" xfId="0" applyFont="1" applyFill="1" applyBorder="1"/>
    <xf numFmtId="9" fontId="6" fillId="9" borderId="15" xfId="0" applyNumberFormat="1" applyFont="1" applyFill="1" applyBorder="1"/>
    <xf numFmtId="9" fontId="5" fillId="9" borderId="16" xfId="0" applyNumberFormat="1" applyFont="1" applyFill="1" applyBorder="1"/>
    <xf numFmtId="164" fontId="4" fillId="9" borderId="17" xfId="0" applyNumberFormat="1" applyFont="1" applyFill="1" applyBorder="1"/>
    <xf numFmtId="164" fontId="4" fillId="9" borderId="18" xfId="0" applyNumberFormat="1" applyFont="1" applyFill="1" applyBorder="1"/>
    <xf numFmtId="0" fontId="7" fillId="6" borderId="6" xfId="0" applyFont="1" applyFill="1" applyBorder="1"/>
    <xf numFmtId="0" fontId="5" fillId="6" borderId="0" xfId="0" applyFont="1" applyFill="1"/>
    <xf numFmtId="0" fontId="6" fillId="6" borderId="0" xfId="0" applyFont="1" applyFill="1"/>
    <xf numFmtId="0" fontId="9" fillId="6" borderId="0" xfId="0" applyFont="1" applyFill="1"/>
    <xf numFmtId="164" fontId="5" fillId="6" borderId="5" xfId="0" applyNumberFormat="1" applyFont="1" applyFill="1" applyBorder="1"/>
    <xf numFmtId="164" fontId="5" fillId="6" borderId="8" xfId="0" applyNumberFormat="1" applyFont="1" applyFill="1" applyBorder="1"/>
    <xf numFmtId="164" fontId="5" fillId="4" borderId="8" xfId="0" applyNumberFormat="1" applyFont="1" applyFill="1" applyBorder="1"/>
    <xf numFmtId="0" fontId="4" fillId="10" borderId="6" xfId="0" applyFont="1" applyFill="1" applyBorder="1"/>
    <xf numFmtId="0" fontId="7" fillId="10" borderId="0" xfId="0" applyFont="1" applyFill="1"/>
    <xf numFmtId="0" fontId="5" fillId="10" borderId="0" xfId="0" applyFont="1" applyFill="1"/>
    <xf numFmtId="3" fontId="6" fillId="10" borderId="0" xfId="0" applyNumberFormat="1" applyFont="1" applyFill="1"/>
    <xf numFmtId="0" fontId="9" fillId="10" borderId="0" xfId="0" applyFont="1" applyFill="1"/>
    <xf numFmtId="164" fontId="7" fillId="10" borderId="5" xfId="0" applyNumberFormat="1" applyFont="1" applyFill="1" applyBorder="1"/>
    <xf numFmtId="164" fontId="4" fillId="10" borderId="8" xfId="0" applyNumberFormat="1" applyFont="1" applyFill="1" applyBorder="1"/>
    <xf numFmtId="0" fontId="5" fillId="10" borderId="6" xfId="0" applyFont="1" applyFill="1" applyBorder="1"/>
    <xf numFmtId="164" fontId="5" fillId="10" borderId="5" xfId="0" applyNumberFormat="1" applyFont="1" applyFill="1" applyBorder="1"/>
    <xf numFmtId="0" fontId="5" fillId="10" borderId="19" xfId="0" applyFont="1" applyFill="1" applyBorder="1"/>
    <xf numFmtId="0" fontId="7" fillId="10" borderId="20" xfId="0" applyFont="1" applyFill="1" applyBorder="1"/>
    <xf numFmtId="0" fontId="5" fillId="10" borderId="20" xfId="0" applyFont="1" applyFill="1" applyBorder="1"/>
    <xf numFmtId="3" fontId="6" fillId="10" borderId="20" xfId="0" applyNumberFormat="1" applyFont="1" applyFill="1" applyBorder="1"/>
    <xf numFmtId="0" fontId="9" fillId="10" borderId="20" xfId="0" applyFont="1" applyFill="1" applyBorder="1"/>
    <xf numFmtId="164" fontId="7" fillId="10" borderId="21" xfId="0" applyNumberFormat="1" applyFont="1" applyFill="1" applyBorder="1"/>
    <xf numFmtId="164" fontId="4" fillId="10" borderId="22" xfId="0" applyNumberFormat="1" applyFont="1" applyFill="1" applyBorder="1"/>
    <xf numFmtId="0" fontId="9" fillId="4" borderId="6" xfId="0" applyFont="1" applyFill="1" applyBorder="1"/>
    <xf numFmtId="164" fontId="5" fillId="5" borderId="23" xfId="0" applyNumberFormat="1" applyFont="1" applyFill="1" applyBorder="1"/>
    <xf numFmtId="164" fontId="5" fillId="5" borderId="0" xfId="0" applyNumberFormat="1" applyFont="1" applyFill="1"/>
    <xf numFmtId="0" fontId="0" fillId="0" borderId="0" xfId="0" applyProtection="1">
      <protection locked="0"/>
    </xf>
    <xf numFmtId="0" fontId="28" fillId="8" borderId="6" xfId="0" applyFont="1" applyFill="1" applyBorder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0" fontId="28" fillId="8" borderId="0" xfId="0" applyFont="1" applyFill="1"/>
    <xf numFmtId="0" fontId="28" fillId="0" borderId="6" xfId="0" applyFont="1" applyBorder="1" applyAlignment="1" applyProtection="1">
      <alignment horizontal="right"/>
      <protection locked="0"/>
    </xf>
    <xf numFmtId="0" fontId="28" fillId="8" borderId="24" xfId="0" applyFont="1" applyFill="1" applyBorder="1" applyAlignment="1" applyProtection="1">
      <alignment horizontal="right"/>
      <protection locked="0"/>
    </xf>
    <xf numFmtId="0" fontId="0" fillId="8" borderId="25" xfId="0" applyFill="1" applyBorder="1" applyProtection="1">
      <protection locked="0"/>
    </xf>
    <xf numFmtId="0" fontId="28" fillId="8" borderId="25" xfId="0" applyFont="1" applyFill="1" applyBorder="1"/>
    <xf numFmtId="164" fontId="5" fillId="5" borderId="26" xfId="0" applyNumberFormat="1" applyFont="1" applyFill="1" applyBorder="1"/>
    <xf numFmtId="0" fontId="0" fillId="0" borderId="8" xfId="0" applyBorder="1"/>
    <xf numFmtId="0" fontId="28" fillId="8" borderId="8" xfId="0" applyFont="1" applyFill="1" applyBorder="1"/>
    <xf numFmtId="0" fontId="28" fillId="8" borderId="27" xfId="0" applyFont="1" applyFill="1" applyBorder="1"/>
    <xf numFmtId="0" fontId="29" fillId="8" borderId="19" xfId="0" applyFont="1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28" fillId="8" borderId="28" xfId="0" applyFont="1" applyFill="1" applyBorder="1" applyAlignment="1" applyProtection="1">
      <alignment horizontal="right"/>
      <protection locked="0"/>
    </xf>
    <xf numFmtId="0" fontId="29" fillId="8" borderId="22" xfId="0" applyFont="1" applyFill="1" applyBorder="1" applyProtection="1">
      <protection locked="0"/>
    </xf>
    <xf numFmtId="165" fontId="5" fillId="8" borderId="0" xfId="0" applyNumberFormat="1" applyFont="1" applyFill="1"/>
    <xf numFmtId="165" fontId="4" fillId="8" borderId="0" xfId="0" applyNumberFormat="1" applyFont="1" applyFill="1"/>
    <xf numFmtId="0" fontId="4" fillId="8" borderId="0" xfId="0" applyFont="1" applyFill="1"/>
    <xf numFmtId="165" fontId="4" fillId="0" borderId="0" xfId="0" applyNumberFormat="1" applyFont="1"/>
    <xf numFmtId="0" fontId="9" fillId="5" borderId="6" xfId="0" applyFont="1" applyFill="1" applyBorder="1"/>
    <xf numFmtId="0" fontId="9" fillId="6" borderId="6" xfId="0" applyFont="1" applyFill="1" applyBorder="1"/>
    <xf numFmtId="0" fontId="4" fillId="9" borderId="15" xfId="0" applyFont="1" applyFill="1" applyBorder="1"/>
    <xf numFmtId="0" fontId="30" fillId="0" borderId="0" xfId="0" applyFont="1"/>
    <xf numFmtId="0" fontId="31" fillId="0" borderId="0" xfId="0" applyFont="1"/>
    <xf numFmtId="0" fontId="9" fillId="8" borderId="0" xfId="0" applyFont="1" applyFill="1"/>
    <xf numFmtId="0" fontId="7" fillId="11" borderId="6" xfId="0" applyFont="1" applyFill="1" applyBorder="1"/>
    <xf numFmtId="0" fontId="4" fillId="11" borderId="0" xfId="0" applyFont="1" applyFill="1"/>
    <xf numFmtId="0" fontId="5" fillId="11" borderId="0" xfId="0" applyFont="1" applyFill="1"/>
    <xf numFmtId="3" fontId="6" fillId="11" borderId="0" xfId="0" applyNumberFormat="1" applyFont="1" applyFill="1"/>
    <xf numFmtId="0" fontId="6" fillId="11" borderId="0" xfId="0" applyFont="1" applyFill="1" applyAlignment="1">
      <alignment horizontal="center"/>
    </xf>
    <xf numFmtId="164" fontId="5" fillId="11" borderId="5" xfId="0" applyNumberFormat="1" applyFont="1" applyFill="1" applyBorder="1"/>
    <xf numFmtId="0" fontId="5" fillId="11" borderId="8" xfId="0" applyFont="1" applyFill="1" applyBorder="1"/>
    <xf numFmtId="0" fontId="9" fillId="11" borderId="0" xfId="0" applyFont="1" applyFill="1"/>
    <xf numFmtId="0" fontId="5" fillId="11" borderId="19" xfId="0" applyFont="1" applyFill="1" applyBorder="1"/>
    <xf numFmtId="0" fontId="7" fillId="11" borderId="20" xfId="0" applyFont="1" applyFill="1" applyBorder="1"/>
    <xf numFmtId="0" fontId="5" fillId="11" borderId="20" xfId="0" applyFont="1" applyFill="1" applyBorder="1"/>
    <xf numFmtId="3" fontId="6" fillId="11" borderId="20" xfId="0" applyNumberFormat="1" applyFont="1" applyFill="1" applyBorder="1"/>
    <xf numFmtId="0" fontId="9" fillId="11" borderId="20" xfId="0" applyFont="1" applyFill="1" applyBorder="1"/>
    <xf numFmtId="164" fontId="7" fillId="11" borderId="21" xfId="0" applyNumberFormat="1" applyFont="1" applyFill="1" applyBorder="1"/>
    <xf numFmtId="164" fontId="4" fillId="11" borderId="22" xfId="0" applyNumberFormat="1" applyFont="1" applyFill="1" applyBorder="1"/>
    <xf numFmtId="3" fontId="6" fillId="3" borderId="0" xfId="0" applyNumberFormat="1" applyFont="1" applyFill="1" applyAlignment="1">
      <alignment horizontal="center"/>
    </xf>
    <xf numFmtId="3" fontId="6" fillId="6" borderId="20" xfId="0" applyNumberFormat="1" applyFont="1" applyFill="1" applyBorder="1"/>
    <xf numFmtId="164" fontId="4" fillId="6" borderId="22" xfId="0" applyNumberFormat="1" applyFont="1" applyFill="1" applyBorder="1"/>
    <xf numFmtId="0" fontId="5" fillId="2" borderId="19" xfId="0" applyFont="1" applyFill="1" applyBorder="1"/>
    <xf numFmtId="0" fontId="7" fillId="2" borderId="20" xfId="0" applyFont="1" applyFill="1" applyBorder="1"/>
    <xf numFmtId="0" fontId="5" fillId="2" borderId="20" xfId="0" applyFont="1" applyFill="1" applyBorder="1"/>
    <xf numFmtId="0" fontId="13" fillId="2" borderId="20" xfId="0" applyFont="1" applyFill="1" applyBorder="1"/>
    <xf numFmtId="0" fontId="9" fillId="2" borderId="20" xfId="0" applyFont="1" applyFill="1" applyBorder="1"/>
    <xf numFmtId="164" fontId="7" fillId="2" borderId="21" xfId="0" applyNumberFormat="1" applyFont="1" applyFill="1" applyBorder="1"/>
    <xf numFmtId="164" fontId="4" fillId="2" borderId="22" xfId="0" applyNumberFormat="1" applyFont="1" applyFill="1" applyBorder="1"/>
    <xf numFmtId="0" fontId="4" fillId="5" borderId="0" xfId="0" applyFont="1" applyFill="1"/>
    <xf numFmtId="0" fontId="30" fillId="0" borderId="8" xfId="0" applyFont="1" applyBorder="1"/>
    <xf numFmtId="1" fontId="5" fillId="3" borderId="0" xfId="0" applyNumberFormat="1" applyFont="1" applyFill="1"/>
    <xf numFmtId="0" fontId="7" fillId="6" borderId="1" xfId="0" applyFont="1" applyFill="1" applyBorder="1"/>
    <xf numFmtId="3" fontId="6" fillId="3" borderId="0" xfId="0" applyNumberFormat="1" applyFont="1" applyFill="1" applyAlignment="1">
      <alignment horizontal="center"/>
    </xf>
  </cellXfs>
  <cellStyles count="32">
    <cellStyle name="Comma" xfId="23" builtinId="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19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33CCFF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J82"/>
  <sheetViews>
    <sheetView tabSelected="1" showOutlineSymbols="0" topLeftCell="A64" zoomScale="136" zoomScaleNormal="80" zoomScalePageLayoutView="80" workbookViewId="0">
      <selection activeCell="B72" sqref="B72"/>
    </sheetView>
  </sheetViews>
  <sheetFormatPr defaultColWidth="11.69140625" defaultRowHeight="14.5"/>
  <cols>
    <col min="1" max="1" width="5" style="1" customWidth="1"/>
    <col min="2" max="2" width="29.3046875" style="1" customWidth="1"/>
    <col min="3" max="3" width="14.69140625" style="1" customWidth="1"/>
    <col min="4" max="4" width="13.53515625" style="2" customWidth="1"/>
    <col min="5" max="5" width="10.3046875" style="2" customWidth="1"/>
    <col min="6" max="6" width="12.53515625" style="1" customWidth="1"/>
    <col min="7" max="11" width="9.69140625" style="1" customWidth="1"/>
    <col min="12" max="12" width="9.69140625" style="47" customWidth="1"/>
    <col min="13" max="13" width="18.84375" style="1" customWidth="1"/>
    <col min="14" max="14" width="11.69140625" style="4"/>
    <col min="15" max="15" width="11.69140625" style="5"/>
    <col min="16" max="16384" width="11.69140625" style="1"/>
  </cols>
  <sheetData>
    <row r="1" spans="1:16" s="5" customFormat="1" ht="18" customHeight="1">
      <c r="A1" s="37" t="s">
        <v>0</v>
      </c>
      <c r="D1" s="57"/>
      <c r="E1" s="57"/>
      <c r="M1" s="167" t="s">
        <v>134</v>
      </c>
      <c r="N1" s="167"/>
      <c r="O1" s="167"/>
      <c r="P1" s="175"/>
    </row>
    <row r="2" spans="1:16" s="5" customFormat="1" ht="19.25" customHeight="1">
      <c r="A2" s="37" t="s">
        <v>1</v>
      </c>
      <c r="C2" s="37" t="s">
        <v>2</v>
      </c>
      <c r="D2" s="37"/>
      <c r="E2" s="37" t="s">
        <v>3</v>
      </c>
      <c r="M2" s="168" t="s">
        <v>4</v>
      </c>
      <c r="N2" s="166"/>
      <c r="O2" s="175"/>
      <c r="P2" s="175"/>
    </row>
    <row r="3" spans="1:16" s="5" customFormat="1" ht="21" customHeight="1">
      <c r="A3" s="37" t="s">
        <v>5</v>
      </c>
      <c r="D3" s="57"/>
      <c r="E3" s="57"/>
      <c r="M3" s="37"/>
      <c r="N3" s="4"/>
    </row>
    <row r="4" spans="1:16" s="5" customFormat="1" ht="19.25" customHeight="1">
      <c r="A4" s="37" t="s">
        <v>6</v>
      </c>
      <c r="D4" s="57"/>
      <c r="E4" s="57"/>
      <c r="M4" s="37"/>
      <c r="N4" s="4"/>
    </row>
    <row r="5" spans="1:16">
      <c r="L5" s="1"/>
    </row>
    <row r="6" spans="1:16"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59" t="s">
        <v>12</v>
      </c>
    </row>
    <row r="7" spans="1:16" ht="31.25" customHeight="1">
      <c r="A7" s="65" t="s">
        <v>13</v>
      </c>
      <c r="B7" s="60" t="s">
        <v>14</v>
      </c>
      <c r="C7" s="61"/>
      <c r="D7" s="62" t="s">
        <v>15</v>
      </c>
      <c r="E7" s="63" t="s">
        <v>16</v>
      </c>
      <c r="F7" s="64" t="s">
        <v>17</v>
      </c>
      <c r="G7" s="9"/>
      <c r="H7" s="8"/>
      <c r="I7" s="10"/>
      <c r="J7" s="9"/>
      <c r="K7" s="9"/>
      <c r="L7" s="48"/>
      <c r="M7" s="169"/>
      <c r="N7" s="169"/>
      <c r="O7" s="169"/>
      <c r="P7" s="4"/>
    </row>
    <row r="8" spans="1:16" ht="20" customHeight="1">
      <c r="A8" s="10">
        <v>1</v>
      </c>
      <c r="B8" s="8" t="s">
        <v>18</v>
      </c>
      <c r="C8" s="11"/>
      <c r="D8" s="11">
        <v>0</v>
      </c>
      <c r="E8" s="12">
        <v>0</v>
      </c>
      <c r="F8" s="12">
        <v>0</v>
      </c>
      <c r="G8" s="13">
        <f>(D8/9*E8)+(D8/9*F8)</f>
        <v>0</v>
      </c>
      <c r="H8" s="13">
        <f>G8*1.03</f>
        <v>0</v>
      </c>
      <c r="I8" s="13">
        <f>H8*1.03</f>
        <v>0</v>
      </c>
      <c r="J8" s="13">
        <f t="shared" ref="J8" si="0">I8*1.03</f>
        <v>0</v>
      </c>
      <c r="K8" s="13">
        <f>J8*1.03</f>
        <v>0</v>
      </c>
      <c r="L8" s="49">
        <f>SUM(G8:K8)</f>
        <v>0</v>
      </c>
    </row>
    <row r="9" spans="1:16" ht="20" customHeight="1">
      <c r="A9" s="10">
        <v>2</v>
      </c>
      <c r="B9" s="8" t="s">
        <v>18</v>
      </c>
      <c r="C9" s="8"/>
      <c r="D9" s="11">
        <v>0</v>
      </c>
      <c r="E9" s="12">
        <v>0</v>
      </c>
      <c r="F9" s="12">
        <v>0</v>
      </c>
      <c r="G9" s="13">
        <f>(D9/9*E9)+(D9/9*F9)</f>
        <v>0</v>
      </c>
      <c r="H9" s="13">
        <f t="shared" ref="H9:K9" si="1">G9*1.03</f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49">
        <f t="shared" ref="L9:L12" si="2">SUM(G9:K9)</f>
        <v>0</v>
      </c>
    </row>
    <row r="10" spans="1:16" ht="20" customHeight="1">
      <c r="A10" s="10">
        <v>3</v>
      </c>
      <c r="B10" s="8" t="s">
        <v>18</v>
      </c>
      <c r="C10" s="11"/>
      <c r="D10" s="11">
        <v>0</v>
      </c>
      <c r="E10" s="12">
        <v>0</v>
      </c>
      <c r="F10" s="12">
        <v>0</v>
      </c>
      <c r="G10" s="13">
        <f>(D10/9*E10)+(D10/9*F10)</f>
        <v>0</v>
      </c>
      <c r="H10" s="13">
        <f t="shared" ref="H10:K10" si="3">G10*1.03</f>
        <v>0</v>
      </c>
      <c r="I10" s="13">
        <f t="shared" si="3"/>
        <v>0</v>
      </c>
      <c r="J10" s="13">
        <f t="shared" si="3"/>
        <v>0</v>
      </c>
      <c r="K10" s="13">
        <f t="shared" si="3"/>
        <v>0</v>
      </c>
      <c r="L10" s="49">
        <f t="shared" si="2"/>
        <v>0</v>
      </c>
    </row>
    <row r="11" spans="1:16" ht="20" customHeight="1">
      <c r="A11" s="10">
        <v>4</v>
      </c>
      <c r="B11" s="8" t="s">
        <v>18</v>
      </c>
      <c r="C11" s="8"/>
      <c r="D11" s="11">
        <v>0</v>
      </c>
      <c r="E11" s="12">
        <v>0</v>
      </c>
      <c r="F11" s="12">
        <v>0</v>
      </c>
      <c r="G11" s="13">
        <f>(D11/9*E11)+(D11/9*F11)</f>
        <v>0</v>
      </c>
      <c r="H11" s="13">
        <f t="shared" ref="H11:K11" si="4">G11*1.03</f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49">
        <f t="shared" si="2"/>
        <v>0</v>
      </c>
    </row>
    <row r="12" spans="1:16" ht="20" customHeight="1">
      <c r="A12" s="10">
        <v>5</v>
      </c>
      <c r="B12" s="8" t="s">
        <v>18</v>
      </c>
      <c r="C12" s="8"/>
      <c r="D12" s="11">
        <v>0</v>
      </c>
      <c r="E12" s="12">
        <v>0</v>
      </c>
      <c r="F12" s="12">
        <v>0</v>
      </c>
      <c r="G12" s="13">
        <f>(D12/9*E12)+(D12/9*F12)</f>
        <v>0</v>
      </c>
      <c r="H12" s="13">
        <f t="shared" ref="H12:K12" si="5">G12*1.03</f>
        <v>0</v>
      </c>
      <c r="I12" s="13">
        <f t="shared" si="5"/>
        <v>0</v>
      </c>
      <c r="J12" s="13">
        <f t="shared" si="5"/>
        <v>0</v>
      </c>
      <c r="K12" s="13">
        <f t="shared" si="5"/>
        <v>0</v>
      </c>
      <c r="L12" s="49">
        <f t="shared" si="2"/>
        <v>0</v>
      </c>
    </row>
    <row r="13" spans="1:16" ht="20" customHeight="1">
      <c r="A13" s="10"/>
      <c r="B13" s="7" t="s">
        <v>19</v>
      </c>
      <c r="C13" s="8"/>
      <c r="D13" s="11"/>
      <c r="E13" s="11"/>
      <c r="F13" s="8"/>
      <c r="G13" s="14">
        <f>SUM(G8:G12)</f>
        <v>0</v>
      </c>
      <c r="H13" s="14">
        <f>SUM(H8:H12)</f>
        <v>0</v>
      </c>
      <c r="I13" s="14">
        <f>SUM(I8:I12)</f>
        <v>0</v>
      </c>
      <c r="J13" s="14">
        <f>SUM(J8:J12)</f>
        <v>0</v>
      </c>
      <c r="K13" s="14">
        <f>SUM(K8:K12)</f>
        <v>0</v>
      </c>
      <c r="L13" s="50">
        <f>SUM(G13:K13)</f>
        <v>0</v>
      </c>
    </row>
    <row r="14" spans="1:16" ht="20" customHeight="1">
      <c r="A14" s="10"/>
      <c r="B14" s="8"/>
      <c r="C14" s="8"/>
      <c r="D14" s="205" t="s">
        <v>20</v>
      </c>
      <c r="E14" s="205"/>
      <c r="F14" s="191"/>
      <c r="G14" s="13"/>
      <c r="H14" s="13"/>
      <c r="I14" s="13"/>
      <c r="J14" s="13"/>
      <c r="K14" s="13"/>
      <c r="L14" s="48"/>
    </row>
    <row r="15" spans="1:16" ht="20" customHeight="1">
      <c r="A15" s="66" t="s">
        <v>21</v>
      </c>
      <c r="B15" s="7" t="s">
        <v>22</v>
      </c>
      <c r="C15" s="8"/>
      <c r="D15" s="11"/>
      <c r="E15" s="11"/>
      <c r="F15" s="8"/>
      <c r="G15" s="13"/>
      <c r="H15" s="13"/>
      <c r="I15" s="13"/>
      <c r="J15" s="13"/>
      <c r="K15" s="13"/>
      <c r="L15" s="48"/>
      <c r="M15" s="37"/>
      <c r="N15" s="169"/>
      <c r="O15" s="37"/>
      <c r="P15" s="37"/>
    </row>
    <row r="16" spans="1:16" ht="20" customHeight="1">
      <c r="A16" s="66"/>
      <c r="B16" s="7"/>
      <c r="C16" s="46" t="s">
        <v>23</v>
      </c>
      <c r="D16" s="58" t="s">
        <v>24</v>
      </c>
      <c r="E16" s="11" t="s">
        <v>25</v>
      </c>
      <c r="F16" s="8"/>
      <c r="G16" s="13"/>
      <c r="H16" s="13"/>
      <c r="I16" s="13"/>
      <c r="J16" s="13"/>
      <c r="K16" s="13"/>
      <c r="L16" s="48"/>
      <c r="M16" s="37"/>
      <c r="N16" s="169"/>
      <c r="O16" s="37"/>
      <c r="P16" s="37"/>
    </row>
    <row r="17" spans="1:16" ht="20" customHeight="1">
      <c r="A17" s="10">
        <v>1</v>
      </c>
      <c r="B17" s="8" t="s">
        <v>26</v>
      </c>
      <c r="C17" s="8">
        <v>0</v>
      </c>
      <c r="D17" s="15">
        <v>0</v>
      </c>
      <c r="E17" s="11"/>
      <c r="F17" s="8"/>
      <c r="G17" s="13">
        <f>C17*D17</f>
        <v>0</v>
      </c>
      <c r="H17" s="13">
        <f>G17*1.03</f>
        <v>0</v>
      </c>
      <c r="I17" s="13">
        <f t="shared" ref="I17:K17" si="6">H17*1.03</f>
        <v>0</v>
      </c>
      <c r="J17" s="13">
        <f t="shared" si="6"/>
        <v>0</v>
      </c>
      <c r="K17" s="13">
        <f t="shared" si="6"/>
        <v>0</v>
      </c>
      <c r="L17" s="49">
        <f>SUM(G17:K17)</f>
        <v>0</v>
      </c>
      <c r="M17" s="4"/>
    </row>
    <row r="18" spans="1:16" ht="20" customHeight="1">
      <c r="A18" s="10">
        <v>2</v>
      </c>
      <c r="B18" s="8" t="s">
        <v>27</v>
      </c>
      <c r="C18" s="8">
        <v>0</v>
      </c>
      <c r="D18" s="15">
        <v>0</v>
      </c>
      <c r="E18" s="11"/>
      <c r="F18" s="8"/>
      <c r="G18" s="13">
        <f>C18*D18</f>
        <v>0</v>
      </c>
      <c r="H18" s="13">
        <f t="shared" ref="H18:K18" si="7">G18*1.03</f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49">
        <f t="shared" ref="L18:L21" si="8">SUM(G18:K18)</f>
        <v>0</v>
      </c>
      <c r="M18" s="4"/>
    </row>
    <row r="19" spans="1:16" ht="20" customHeight="1">
      <c r="A19" s="10">
        <v>3</v>
      </c>
      <c r="B19" s="8" t="s">
        <v>136</v>
      </c>
      <c r="C19" s="16"/>
      <c r="D19" s="15">
        <v>0</v>
      </c>
      <c r="E19" s="12">
        <v>0</v>
      </c>
      <c r="F19" s="17"/>
      <c r="G19" s="13">
        <f>D19/12*E19</f>
        <v>0</v>
      </c>
      <c r="H19" s="13">
        <f t="shared" ref="H19:K20" si="9">G19*1.03</f>
        <v>0</v>
      </c>
      <c r="I19" s="13">
        <f t="shared" si="9"/>
        <v>0</v>
      </c>
      <c r="J19" s="13">
        <f t="shared" si="9"/>
        <v>0</v>
      </c>
      <c r="K19" s="13">
        <f t="shared" si="9"/>
        <v>0</v>
      </c>
      <c r="L19" s="49">
        <f t="shared" si="8"/>
        <v>0</v>
      </c>
      <c r="M19" s="4"/>
    </row>
    <row r="20" spans="1:16" ht="20" customHeight="1">
      <c r="A20" s="10">
        <v>4</v>
      </c>
      <c r="B20" s="8" t="s">
        <v>137</v>
      </c>
      <c r="C20" s="16"/>
      <c r="D20" s="15">
        <v>0</v>
      </c>
      <c r="E20" s="12">
        <v>0</v>
      </c>
      <c r="F20" s="17"/>
      <c r="G20" s="13">
        <f>D20/12*E20</f>
        <v>0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49">
        <f t="shared" si="8"/>
        <v>0</v>
      </c>
      <c r="M20" s="4"/>
    </row>
    <row r="21" spans="1:16" ht="20" customHeight="1">
      <c r="A21" s="66"/>
      <c r="B21" s="7" t="s">
        <v>28</v>
      </c>
      <c r="C21" s="7"/>
      <c r="D21" s="11"/>
      <c r="E21" s="11"/>
      <c r="F21" s="8"/>
      <c r="G21" s="14">
        <f>SUM(G17:G20)</f>
        <v>0</v>
      </c>
      <c r="H21" s="14">
        <f>SUM(H17:H20)</f>
        <v>0</v>
      </c>
      <c r="I21" s="14">
        <f>SUM(I17:I20)</f>
        <v>0</v>
      </c>
      <c r="J21" s="14">
        <f>SUM(J17:J20)</f>
        <v>0</v>
      </c>
      <c r="K21" s="14">
        <f>SUM(K17:K20)</f>
        <v>0</v>
      </c>
      <c r="L21" s="50">
        <f t="shared" si="8"/>
        <v>0</v>
      </c>
    </row>
    <row r="22" spans="1:16" s="18" customFormat="1" ht="20" customHeight="1">
      <c r="A22" s="67"/>
      <c r="B22" s="7"/>
      <c r="C22" s="7"/>
      <c r="D22" s="11"/>
      <c r="E22" s="11"/>
      <c r="F22" s="8"/>
      <c r="G22" s="14"/>
      <c r="H22" s="14"/>
      <c r="I22" s="14"/>
      <c r="J22" s="14"/>
      <c r="K22" s="14"/>
      <c r="L22" s="48"/>
      <c r="N22" s="4"/>
    </row>
    <row r="23" spans="1:16" ht="20" customHeight="1">
      <c r="A23" s="10"/>
      <c r="B23" s="7" t="s">
        <v>29</v>
      </c>
      <c r="C23" s="7"/>
      <c r="D23" s="11"/>
      <c r="E23" s="11"/>
      <c r="F23" s="8"/>
      <c r="G23" s="14">
        <f>G13+G21</f>
        <v>0</v>
      </c>
      <c r="H23" s="14">
        <f>H13+H21</f>
        <v>0</v>
      </c>
      <c r="I23" s="14">
        <f>I13+I21</f>
        <v>0</v>
      </c>
      <c r="J23" s="14">
        <f>J13+J21</f>
        <v>0</v>
      </c>
      <c r="K23" s="14">
        <f>K13+K21</f>
        <v>0</v>
      </c>
      <c r="L23" s="50">
        <f>SUM(G23:K23)</f>
        <v>0</v>
      </c>
    </row>
    <row r="24" spans="1:16" ht="20" customHeight="1">
      <c r="A24" s="68" t="s">
        <v>30</v>
      </c>
      <c r="B24" s="7" t="s">
        <v>31</v>
      </c>
      <c r="C24" s="8"/>
      <c r="D24" s="11"/>
      <c r="E24" s="11"/>
      <c r="F24" s="8"/>
      <c r="G24" s="13"/>
      <c r="H24" s="13"/>
      <c r="I24" s="13"/>
      <c r="J24" s="13"/>
      <c r="K24" s="13"/>
      <c r="L24" s="48"/>
    </row>
    <row r="25" spans="1:16" ht="20" customHeight="1">
      <c r="A25" s="10"/>
      <c r="B25" s="8" t="s">
        <v>32</v>
      </c>
      <c r="C25" s="19">
        <v>0.46110000000000001</v>
      </c>
      <c r="D25" s="11" t="s">
        <v>138</v>
      </c>
      <c r="E25" s="11"/>
      <c r="F25" s="8"/>
      <c r="G25" s="13">
        <f>(((D8/9*E8)+(D9/9*E9)+(D10/9*E10)+(D11/9*E11)+(D12/9*E12))*C25)</f>
        <v>0</v>
      </c>
      <c r="H25" s="13">
        <f>G25*1.03</f>
        <v>0</v>
      </c>
      <c r="I25" s="13">
        <f t="shared" ref="I25:K25" si="10">H25*1.03</f>
        <v>0</v>
      </c>
      <c r="J25" s="13">
        <f t="shared" si="10"/>
        <v>0</v>
      </c>
      <c r="K25" s="13">
        <f t="shared" si="10"/>
        <v>0</v>
      </c>
      <c r="L25" s="49">
        <f t="shared" ref="L25:L32" si="11">SUM(G25:K25)</f>
        <v>0</v>
      </c>
    </row>
    <row r="26" spans="1:16" ht="20" customHeight="1">
      <c r="A26" s="10"/>
      <c r="B26" s="8" t="s">
        <v>33</v>
      </c>
      <c r="C26" s="19">
        <v>2.12E-2</v>
      </c>
      <c r="D26" s="11"/>
      <c r="E26" s="11"/>
      <c r="F26" s="8"/>
      <c r="G26" s="13">
        <f>(((D8/9*F8)+(D9/9*F9)+(D10/9*F10)+(D11/9*F11)+(D12/9*F12))*C26)</f>
        <v>0</v>
      </c>
      <c r="H26" s="13">
        <f>G26*1.03</f>
        <v>0</v>
      </c>
      <c r="I26" s="13">
        <f t="shared" ref="I26:K26" si="12">H26*1.03</f>
        <v>0</v>
      </c>
      <c r="J26" s="13">
        <f t="shared" si="12"/>
        <v>0</v>
      </c>
      <c r="K26" s="13">
        <f t="shared" si="12"/>
        <v>0</v>
      </c>
      <c r="L26" s="49">
        <f t="shared" si="11"/>
        <v>0</v>
      </c>
    </row>
    <row r="27" spans="1:16" ht="20" customHeight="1">
      <c r="A27" s="10"/>
      <c r="B27" s="8" t="s">
        <v>34</v>
      </c>
      <c r="C27" s="19">
        <v>2.12E-2</v>
      </c>
      <c r="D27" s="11"/>
      <c r="E27" s="11"/>
      <c r="F27" s="8"/>
      <c r="G27" s="13">
        <f>(G17+G18)*$C27*(3/12)</f>
        <v>0</v>
      </c>
      <c r="H27" s="13">
        <f>(H17+H18)*$C27*(3/12)</f>
        <v>0</v>
      </c>
      <c r="I27" s="13">
        <f>(I17+I18)*$C27*(3/12)</f>
        <v>0</v>
      </c>
      <c r="J27" s="13">
        <f>(J17+J18)*$C27*(3/12)</f>
        <v>0</v>
      </c>
      <c r="K27" s="13">
        <f>(K17+K18)*$C27*(3/12)</f>
        <v>0</v>
      </c>
      <c r="L27" s="49">
        <f t="shared" si="11"/>
        <v>0</v>
      </c>
      <c r="M27" s="4"/>
      <c r="O27" s="4"/>
      <c r="P27" s="4"/>
    </row>
    <row r="28" spans="1:16" ht="20" customHeight="1">
      <c r="A28" s="10"/>
      <c r="B28" s="8" t="s">
        <v>35</v>
      </c>
      <c r="C28" s="19">
        <v>0.46110000000000001</v>
      </c>
      <c r="D28" s="11" t="s">
        <v>139</v>
      </c>
      <c r="E28" s="11"/>
      <c r="F28" s="8"/>
      <c r="G28" s="13">
        <f>(G19+G20)*$C28</f>
        <v>0</v>
      </c>
      <c r="H28" s="13">
        <f t="shared" ref="H28:K28" si="13">(H19+H20)*$C28</f>
        <v>0</v>
      </c>
      <c r="I28" s="13">
        <f t="shared" si="13"/>
        <v>0</v>
      </c>
      <c r="J28" s="13">
        <f t="shared" si="13"/>
        <v>0</v>
      </c>
      <c r="K28" s="13">
        <f t="shared" si="13"/>
        <v>0</v>
      </c>
      <c r="L28" s="49">
        <f t="shared" si="11"/>
        <v>0</v>
      </c>
      <c r="M28" s="4"/>
      <c r="O28" s="4"/>
      <c r="P28" s="4"/>
    </row>
    <row r="29" spans="1:16" ht="20" customHeight="1">
      <c r="A29" s="10"/>
      <c r="B29" s="8" t="s">
        <v>36</v>
      </c>
      <c r="C29" s="19"/>
      <c r="D29" s="11" t="s">
        <v>37</v>
      </c>
      <c r="E29" s="11"/>
      <c r="F29" s="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49">
        <f t="shared" si="11"/>
        <v>0</v>
      </c>
      <c r="M29" s="167" t="s">
        <v>128</v>
      </c>
      <c r="N29" s="166"/>
      <c r="O29" s="166"/>
      <c r="P29" s="166"/>
    </row>
    <row r="30" spans="1:16" ht="20" customHeight="1">
      <c r="A30" s="10"/>
      <c r="B30" s="8" t="s">
        <v>130</v>
      </c>
      <c r="C30" s="203">
        <v>0</v>
      </c>
      <c r="D30" s="15">
        <v>1232.4000000000001</v>
      </c>
      <c r="E30" s="11" t="s">
        <v>131</v>
      </c>
      <c r="F30" s="8"/>
      <c r="G30" s="13">
        <f>C30*D30</f>
        <v>0</v>
      </c>
      <c r="H30" s="13">
        <f>G30*1.03</f>
        <v>0</v>
      </c>
      <c r="I30" s="13">
        <f t="shared" ref="I30:K30" si="14">H30*1.03</f>
        <v>0</v>
      </c>
      <c r="J30" s="13">
        <f t="shared" si="14"/>
        <v>0</v>
      </c>
      <c r="K30" s="13">
        <f t="shared" si="14"/>
        <v>0</v>
      </c>
      <c r="L30" s="49">
        <f>SUM(G30:K30)</f>
        <v>0</v>
      </c>
      <c r="M30" s="167"/>
      <c r="N30" s="166"/>
      <c r="O30" s="166"/>
      <c r="P30" s="166"/>
    </row>
    <row r="31" spans="1:16" ht="20" customHeight="1">
      <c r="A31" s="10"/>
      <c r="B31" s="7" t="s">
        <v>38</v>
      </c>
      <c r="C31" s="19"/>
      <c r="D31" s="11"/>
      <c r="E31" s="11"/>
      <c r="F31" s="8"/>
      <c r="G31" s="14">
        <f>SUM(G25:G30)</f>
        <v>0</v>
      </c>
      <c r="H31" s="14">
        <f t="shared" ref="H31:K31" si="15">SUM(H25:H30)</f>
        <v>0</v>
      </c>
      <c r="I31" s="14">
        <f t="shared" si="15"/>
        <v>0</v>
      </c>
      <c r="J31" s="14">
        <f t="shared" si="15"/>
        <v>0</v>
      </c>
      <c r="K31" s="14">
        <f t="shared" si="15"/>
        <v>0</v>
      </c>
      <c r="L31" s="50">
        <f t="shared" si="11"/>
        <v>0</v>
      </c>
    </row>
    <row r="32" spans="1:16" ht="20" customHeight="1">
      <c r="A32" s="69"/>
      <c r="B32" s="204" t="s">
        <v>39</v>
      </c>
      <c r="C32" s="204"/>
      <c r="D32" s="192"/>
      <c r="E32" s="192"/>
      <c r="F32" s="20"/>
      <c r="G32" s="21">
        <f>G13+G21+G31</f>
        <v>0</v>
      </c>
      <c r="H32" s="21">
        <f>H13+H21+H31</f>
        <v>0</v>
      </c>
      <c r="I32" s="21">
        <f>I13+I21+I31</f>
        <v>0</v>
      </c>
      <c r="J32" s="21">
        <f>J13+J21+J31</f>
        <v>0</v>
      </c>
      <c r="K32" s="21">
        <f>K13+K21+K31</f>
        <v>0</v>
      </c>
      <c r="L32" s="193">
        <f t="shared" si="11"/>
        <v>0</v>
      </c>
    </row>
    <row r="33" spans="1:426" s="26" customFormat="1" ht="20" customHeight="1">
      <c r="A33" s="70" t="s">
        <v>40</v>
      </c>
      <c r="B33" s="22" t="s">
        <v>41</v>
      </c>
      <c r="C33" s="23"/>
      <c r="D33" s="24"/>
      <c r="E33" s="24"/>
      <c r="F33" s="23"/>
      <c r="G33" s="25"/>
      <c r="H33" s="25"/>
      <c r="I33" s="25"/>
      <c r="J33" s="25"/>
      <c r="K33" s="25"/>
      <c r="L33" s="51"/>
      <c r="M33" s="1"/>
      <c r="N33" s="4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</row>
    <row r="34" spans="1:426" ht="20" customHeight="1">
      <c r="A34" s="147">
        <v>1</v>
      </c>
      <c r="B34" s="22"/>
      <c r="C34" s="23"/>
      <c r="D34" s="24"/>
      <c r="E34" s="24"/>
      <c r="F34" s="23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0">
        <f>SUM(G34:K34)</f>
        <v>0</v>
      </c>
    </row>
    <row r="35" spans="1:426" ht="20" customHeight="1">
      <c r="A35" s="147">
        <v>2</v>
      </c>
      <c r="B35" s="23"/>
      <c r="C35" s="23"/>
      <c r="D35" s="24"/>
      <c r="E35" s="24"/>
      <c r="F35" s="27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0">
        <f>SUM(G35:K35)</f>
        <v>0</v>
      </c>
    </row>
    <row r="36" spans="1:426" ht="20" customHeight="1">
      <c r="A36" s="100"/>
      <c r="B36" s="101" t="s">
        <v>42</v>
      </c>
      <c r="C36" s="102"/>
      <c r="D36" s="103"/>
      <c r="E36" s="103"/>
      <c r="F36" s="104"/>
      <c r="G36" s="105">
        <f>SUM(G34:G35)</f>
        <v>0</v>
      </c>
      <c r="H36" s="105">
        <f>SUM(H34:H35)</f>
        <v>0</v>
      </c>
      <c r="I36" s="105">
        <f>SUM(I34:I35)</f>
        <v>0</v>
      </c>
      <c r="J36" s="105">
        <f>SUM(J34:J35)</f>
        <v>0</v>
      </c>
      <c r="K36" s="105">
        <f>SUM(K34:K35)</f>
        <v>0</v>
      </c>
      <c r="L36" s="106">
        <f>SUM(G36:K36)</f>
        <v>0</v>
      </c>
      <c r="M36" s="4"/>
      <c r="O36" s="4"/>
      <c r="P36" s="4"/>
      <c r="Q36" s="4"/>
      <c r="R36" s="4"/>
    </row>
    <row r="37" spans="1:426" ht="20" customHeight="1">
      <c r="A37" s="176" t="s">
        <v>43</v>
      </c>
      <c r="B37" s="177" t="s">
        <v>44</v>
      </c>
      <c r="C37" s="178"/>
      <c r="D37" s="179"/>
      <c r="E37" s="179"/>
      <c r="F37" s="180"/>
      <c r="G37" s="181"/>
      <c r="H37" s="181"/>
      <c r="I37" s="181"/>
      <c r="J37" s="181"/>
      <c r="K37" s="181"/>
      <c r="L37" s="182"/>
      <c r="M37" s="169"/>
      <c r="N37" s="169"/>
      <c r="O37" s="169"/>
      <c r="P37" s="4"/>
      <c r="Q37" s="4"/>
      <c r="R37" s="4"/>
    </row>
    <row r="38" spans="1:426" ht="20" customHeight="1">
      <c r="A38" s="176"/>
      <c r="B38" s="178" t="s">
        <v>45</v>
      </c>
      <c r="C38" s="178"/>
      <c r="D38" s="179"/>
      <c r="E38" s="179"/>
      <c r="F38" s="183"/>
      <c r="G38" s="181">
        <v>0</v>
      </c>
      <c r="H38" s="181">
        <f>G38*1.03</f>
        <v>0</v>
      </c>
      <c r="I38" s="181">
        <f t="shared" ref="I38" si="16">H38*1.03</f>
        <v>0</v>
      </c>
      <c r="J38" s="181">
        <f>I38*1.03</f>
        <v>0</v>
      </c>
      <c r="K38" s="181">
        <f>J38*1.03</f>
        <v>0</v>
      </c>
      <c r="L38" s="181">
        <f>SUM(G38:K38)</f>
        <v>0</v>
      </c>
      <c r="M38" s="4"/>
      <c r="O38" s="4"/>
      <c r="P38" s="4"/>
      <c r="Q38" s="4"/>
      <c r="R38" s="4"/>
    </row>
    <row r="39" spans="1:426" ht="20" customHeight="1">
      <c r="A39" s="176"/>
      <c r="B39" s="178" t="s">
        <v>46</v>
      </c>
      <c r="C39" s="178"/>
      <c r="D39" s="179"/>
      <c r="E39" s="179"/>
      <c r="F39" s="183"/>
      <c r="G39" s="181">
        <v>0</v>
      </c>
      <c r="H39" s="181">
        <f t="shared" ref="H39:I39" si="17">G39*1.03</f>
        <v>0</v>
      </c>
      <c r="I39" s="181">
        <f t="shared" si="17"/>
        <v>0</v>
      </c>
      <c r="J39" s="181">
        <f>I39*1.03</f>
        <v>0</v>
      </c>
      <c r="K39" s="181">
        <f>J39*1.03</f>
        <v>0</v>
      </c>
      <c r="L39" s="181">
        <f>SUM(G39:K39)</f>
        <v>0</v>
      </c>
      <c r="M39" s="4"/>
      <c r="O39" s="4"/>
      <c r="P39" s="4"/>
      <c r="Q39" s="4"/>
      <c r="R39" s="4"/>
    </row>
    <row r="40" spans="1:426" s="3" customFormat="1" ht="20" customHeight="1">
      <c r="A40" s="184"/>
      <c r="B40" s="185" t="s">
        <v>47</v>
      </c>
      <c r="C40" s="186"/>
      <c r="D40" s="187"/>
      <c r="E40" s="187"/>
      <c r="F40" s="188"/>
      <c r="G40" s="189">
        <f>SUM(G38:G39)</f>
        <v>0</v>
      </c>
      <c r="H40" s="189">
        <f>SUM(H38:H39)</f>
        <v>0</v>
      </c>
      <c r="I40" s="189">
        <f>SUM(I38:I39)</f>
        <v>0</v>
      </c>
      <c r="J40" s="189">
        <f>SUM(J38:J39)</f>
        <v>0</v>
      </c>
      <c r="K40" s="189">
        <f>SUM(K38:K39)</f>
        <v>0</v>
      </c>
      <c r="L40" s="190">
        <f>SUM(G40:K40)</f>
        <v>0</v>
      </c>
      <c r="M40" s="4"/>
      <c r="N40" s="4"/>
      <c r="O40" s="4"/>
      <c r="P40" s="4"/>
      <c r="Q40" s="4"/>
      <c r="R40" s="4"/>
    </row>
    <row r="41" spans="1:426" s="3" customFormat="1" ht="20" customHeight="1">
      <c r="A41" s="131" t="s">
        <v>48</v>
      </c>
      <c r="B41" s="132" t="s">
        <v>49</v>
      </c>
      <c r="C41" s="133"/>
      <c r="D41" s="134"/>
      <c r="E41" s="134"/>
      <c r="F41" s="135"/>
      <c r="G41" s="136"/>
      <c r="H41" s="136"/>
      <c r="I41" s="136"/>
      <c r="J41" s="136"/>
      <c r="K41" s="136"/>
      <c r="L41" s="137"/>
      <c r="M41" s="167" t="s">
        <v>133</v>
      </c>
      <c r="N41" s="167"/>
      <c r="O41" s="167"/>
      <c r="P41" s="169"/>
      <c r="Q41" s="4"/>
      <c r="R41" s="4"/>
    </row>
    <row r="42" spans="1:426" s="3" customFormat="1" ht="20" customHeight="1">
      <c r="A42" s="138"/>
      <c r="B42" s="135" t="s">
        <v>50</v>
      </c>
      <c r="C42" s="133"/>
      <c r="D42" s="134"/>
      <c r="E42" s="134"/>
      <c r="F42" s="135"/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f>SUM(G42:K42)</f>
        <v>0</v>
      </c>
      <c r="M42" s="167" t="s">
        <v>51</v>
      </c>
      <c r="N42" s="166"/>
      <c r="O42" s="166"/>
      <c r="P42" s="4"/>
      <c r="Q42" s="4"/>
      <c r="R42" s="4"/>
    </row>
    <row r="43" spans="1:426" s="3" customFormat="1" ht="20" customHeight="1">
      <c r="A43" s="138"/>
      <c r="B43" s="135" t="s">
        <v>52</v>
      </c>
      <c r="C43" s="133"/>
      <c r="D43" s="134"/>
      <c r="E43" s="134"/>
      <c r="F43" s="135"/>
      <c r="G43" s="139">
        <v>0</v>
      </c>
      <c r="H43" s="139">
        <f>G43*1.03</f>
        <v>0</v>
      </c>
      <c r="I43" s="139">
        <f>H43*1.03</f>
        <v>0</v>
      </c>
      <c r="J43" s="139">
        <f>I43*1.03</f>
        <v>0</v>
      </c>
      <c r="K43" s="139">
        <f>J43*1.03</f>
        <v>0</v>
      </c>
      <c r="L43" s="139">
        <f>SUM(G43:K43)</f>
        <v>0</v>
      </c>
      <c r="M43" s="169"/>
      <c r="N43" s="169"/>
      <c r="O43" s="169"/>
      <c r="P43" s="4"/>
      <c r="Q43" s="4"/>
      <c r="R43" s="4"/>
    </row>
    <row r="44" spans="1:426" s="3" customFormat="1" ht="20" customHeight="1">
      <c r="A44" s="138"/>
      <c r="B44" s="135" t="s">
        <v>53</v>
      </c>
      <c r="C44" s="133"/>
      <c r="D44" s="134"/>
      <c r="E44" s="134"/>
      <c r="F44" s="135"/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f>SUM(G44:K44)</f>
        <v>0</v>
      </c>
      <c r="M44" s="4"/>
      <c r="N44" s="4"/>
      <c r="O44" s="4"/>
      <c r="P44" s="4"/>
      <c r="Q44" s="4"/>
      <c r="R44" s="4"/>
    </row>
    <row r="45" spans="1:426" s="3" customFormat="1" ht="20" customHeight="1">
      <c r="A45" s="138"/>
      <c r="B45" s="135" t="s">
        <v>54</v>
      </c>
      <c r="C45" s="133"/>
      <c r="D45" s="134"/>
      <c r="E45" s="134"/>
      <c r="F45" s="135"/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f>SUM(G45:K45)</f>
        <v>0</v>
      </c>
    </row>
    <row r="46" spans="1:426" s="3" customFormat="1" ht="20" customHeight="1">
      <c r="A46" s="140"/>
      <c r="B46" s="141" t="s">
        <v>55</v>
      </c>
      <c r="C46" s="142"/>
      <c r="D46" s="143"/>
      <c r="E46" s="143"/>
      <c r="F46" s="144"/>
      <c r="G46" s="145">
        <f>SUM(G42:G45)</f>
        <v>0</v>
      </c>
      <c r="H46" s="145">
        <f>SUM(H42:H45)</f>
        <v>0</v>
      </c>
      <c r="I46" s="145">
        <f>SUM(I42:I45)</f>
        <v>0</v>
      </c>
      <c r="J46" s="145">
        <f>SUM(J42:J45)</f>
        <v>0</v>
      </c>
      <c r="K46" s="145">
        <f>SUM(K42:K45)</f>
        <v>0</v>
      </c>
      <c r="L46" s="146">
        <f>SUM(G46:K46)</f>
        <v>0</v>
      </c>
    </row>
    <row r="47" spans="1:426" s="3" customFormat="1" ht="20" customHeight="1">
      <c r="A47" s="71" t="s">
        <v>56</v>
      </c>
      <c r="B47" s="28" t="s">
        <v>57</v>
      </c>
      <c r="C47" s="29"/>
      <c r="D47" s="30"/>
      <c r="E47" s="30"/>
      <c r="F47" s="31"/>
      <c r="G47" s="32"/>
      <c r="H47" s="32"/>
      <c r="I47" s="32"/>
      <c r="J47" s="32"/>
      <c r="K47" s="32"/>
      <c r="L47" s="52"/>
    </row>
    <row r="48" spans="1:426" s="3" customFormat="1" ht="20" customHeight="1">
      <c r="A48" s="170">
        <v>1</v>
      </c>
      <c r="B48" s="29" t="s">
        <v>58</v>
      </c>
      <c r="C48" s="29"/>
      <c r="D48" s="30"/>
      <c r="E48" s="30"/>
      <c r="F48" s="31"/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53">
        <f>SUM(G48:K48)</f>
        <v>0</v>
      </c>
    </row>
    <row r="49" spans="1:19" s="3" customFormat="1" ht="20" customHeight="1">
      <c r="A49" s="72">
        <v>2</v>
      </c>
      <c r="B49" s="29" t="s">
        <v>59</v>
      </c>
      <c r="C49" s="29"/>
      <c r="D49" s="34"/>
      <c r="E49" s="34"/>
      <c r="F49" s="31"/>
      <c r="G49" s="32">
        <v>0</v>
      </c>
      <c r="H49" s="33">
        <v>0</v>
      </c>
      <c r="I49" s="33">
        <v>0</v>
      </c>
      <c r="J49" s="33">
        <v>0</v>
      </c>
      <c r="K49" s="33">
        <v>0</v>
      </c>
      <c r="L49" s="53">
        <f>SUM(G49:K49)</f>
        <v>0</v>
      </c>
    </row>
    <row r="50" spans="1:19" s="3" customFormat="1" ht="20" customHeight="1">
      <c r="A50" s="170">
        <v>3</v>
      </c>
      <c r="B50" s="29" t="s">
        <v>60</v>
      </c>
      <c r="C50" s="29"/>
      <c r="D50" s="34"/>
      <c r="E50" s="34"/>
      <c r="F50" s="31"/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53">
        <f>SUM(G50:K50)</f>
        <v>0</v>
      </c>
    </row>
    <row r="51" spans="1:19" s="3" customFormat="1" ht="20" customHeight="1">
      <c r="A51" s="170">
        <v>4</v>
      </c>
      <c r="B51" s="29" t="s">
        <v>61</v>
      </c>
      <c r="C51" s="29"/>
      <c r="D51" s="34"/>
      <c r="E51" s="34"/>
      <c r="F51" s="31"/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53">
        <f>SUM(G51:K51)</f>
        <v>0</v>
      </c>
    </row>
    <row r="52" spans="1:19" s="3" customFormat="1" ht="20" customHeight="1">
      <c r="A52" s="170">
        <v>5</v>
      </c>
      <c r="B52" s="29" t="s">
        <v>62</v>
      </c>
      <c r="C52" s="29"/>
      <c r="D52" s="34"/>
      <c r="E52" s="34"/>
      <c r="F52" s="31"/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53">
        <f>SUM(G52:K52)</f>
        <v>0</v>
      </c>
    </row>
    <row r="53" spans="1:19" s="3" customFormat="1" ht="20" customHeight="1">
      <c r="A53" s="171">
        <v>6</v>
      </c>
      <c r="B53" s="125" t="s">
        <v>63</v>
      </c>
      <c r="C53" s="125"/>
      <c r="D53" s="126"/>
      <c r="E53" s="126"/>
      <c r="F53" s="127"/>
      <c r="G53" s="128"/>
      <c r="H53" s="128"/>
      <c r="I53" s="128"/>
      <c r="J53" s="128"/>
      <c r="K53" s="128"/>
      <c r="L53" s="129"/>
      <c r="M53" s="162" t="s">
        <v>64</v>
      </c>
      <c r="N53" s="165"/>
      <c r="O53" s="164" t="s">
        <v>65</v>
      </c>
      <c r="P53" s="164" t="s">
        <v>66</v>
      </c>
      <c r="Q53" s="164" t="s">
        <v>67</v>
      </c>
      <c r="R53" s="164" t="s">
        <v>68</v>
      </c>
      <c r="S53" s="164" t="s">
        <v>69</v>
      </c>
    </row>
    <row r="54" spans="1:19" s="3" customFormat="1" ht="20" customHeight="1">
      <c r="A54" s="124"/>
      <c r="B54" s="125" t="s">
        <v>70</v>
      </c>
      <c r="C54" s="125"/>
      <c r="D54" s="126"/>
      <c r="E54" s="126"/>
      <c r="F54" s="127"/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9">
        <f>SUM(G54:K54)</f>
        <v>0</v>
      </c>
      <c r="M54" s="162" t="s">
        <v>135</v>
      </c>
      <c r="N54" s="163"/>
      <c r="O54">
        <f>IF(G54&gt;25000,25000,G54)</f>
        <v>0</v>
      </c>
      <c r="P54">
        <f>IF(G54+H54&gt;25000,(25000-G54),H54)</f>
        <v>0</v>
      </c>
      <c r="Q54">
        <f>IF(G54+H54+I54&gt;25000,(25000-(G54+H54)),I54)</f>
        <v>0</v>
      </c>
      <c r="R54" s="159">
        <f>IF(G54+H54+I54+J54&gt;25000,(25000-(G54+H54+I54)),J54)</f>
        <v>0</v>
      </c>
      <c r="S54" s="159">
        <f>IF(G54+H54+I54+J54+K54&gt;25000,(25000-(G54+H54+I54+J54)),K54)</f>
        <v>0</v>
      </c>
    </row>
    <row r="55" spans="1:19" s="3" customFormat="1" ht="20" customHeight="1">
      <c r="A55" s="124"/>
      <c r="B55" s="125" t="s">
        <v>71</v>
      </c>
      <c r="C55" s="125"/>
      <c r="D55" s="126"/>
      <c r="E55" s="126"/>
      <c r="F55" s="127"/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9">
        <f>SUM(G55:K55)</f>
        <v>0</v>
      </c>
      <c r="M55" s="151" t="s">
        <v>72</v>
      </c>
      <c r="N55" s="152"/>
      <c r="O55" s="153">
        <f>IF(O54&lt;0,0,O54)</f>
        <v>0</v>
      </c>
      <c r="P55" s="153">
        <f>IF(P54&lt;0,0,P54)</f>
        <v>0</v>
      </c>
      <c r="Q55" s="153">
        <f>IF(Q54&lt;0,0,Q54)</f>
        <v>0</v>
      </c>
      <c r="R55" s="160">
        <f>IF(R54&lt;0,0,R54)</f>
        <v>0</v>
      </c>
      <c r="S55" s="160">
        <f>IF(S54&lt;0,0,S54)</f>
        <v>0</v>
      </c>
    </row>
    <row r="56" spans="1:19" s="3" customFormat="1" ht="20" customHeight="1">
      <c r="A56" s="124"/>
      <c r="B56" s="125" t="s">
        <v>73</v>
      </c>
      <c r="C56" s="125"/>
      <c r="D56" s="126"/>
      <c r="E56" s="126"/>
      <c r="F56" s="127"/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9">
        <f>SUM(G56:K56)</f>
        <v>0</v>
      </c>
      <c r="M56" s="154"/>
      <c r="N56" s="150"/>
      <c r="O56">
        <f>IF(G55&gt;25000,25000,G55)</f>
        <v>0</v>
      </c>
      <c r="P56">
        <f>IF(G55+H55&gt;25000,(25000-G55),H55)</f>
        <v>0</v>
      </c>
      <c r="Q56">
        <f>IF(G55+H55+I55&gt;25000,(25000-(G55+H55)),I55)</f>
        <v>0</v>
      </c>
      <c r="R56" s="159">
        <f>IF(G55+H55+I55+J55&gt;25000,(25000-(G55+H55+I55)),J55)</f>
        <v>0</v>
      </c>
      <c r="S56" s="159">
        <f>IF(G55+H55+I55+J55+K55&gt;25000,(25000-(G55+H55+I55+J55)),K55)</f>
        <v>0</v>
      </c>
    </row>
    <row r="57" spans="1:19" s="3" customFormat="1" ht="20" customHeight="1">
      <c r="A57" s="124"/>
      <c r="B57" s="125" t="s">
        <v>74</v>
      </c>
      <c r="C57" s="125"/>
      <c r="D57" s="126"/>
      <c r="E57" s="126"/>
      <c r="F57" s="127"/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9">
        <f>SUM(G57:K57)</f>
        <v>0</v>
      </c>
      <c r="M57" s="151" t="s">
        <v>75</v>
      </c>
      <c r="N57" s="152"/>
      <c r="O57" s="153">
        <f>IF(O56&lt;0,0,O56)</f>
        <v>0</v>
      </c>
      <c r="P57" s="153">
        <f>IF(P56&lt;0,0,P56)</f>
        <v>0</v>
      </c>
      <c r="Q57" s="153">
        <f>IF(Q56&lt;0,0,Q56)</f>
        <v>0</v>
      </c>
      <c r="R57" s="160">
        <f>IF(R56&lt;0,0,R56)</f>
        <v>0</v>
      </c>
      <c r="S57" s="160">
        <f>IF(S56&lt;0,0,S56)</f>
        <v>0</v>
      </c>
    </row>
    <row r="58" spans="1:19" s="3" customFormat="1" ht="20" customHeight="1">
      <c r="A58" s="124"/>
      <c r="B58" s="125" t="s">
        <v>76</v>
      </c>
      <c r="C58" s="125"/>
      <c r="D58" s="126"/>
      <c r="E58" s="126"/>
      <c r="F58" s="127"/>
      <c r="G58" s="128">
        <f t="shared" ref="G58" si="18">SUM(G53:G57)</f>
        <v>0</v>
      </c>
      <c r="H58" s="128">
        <f t="shared" ref="H58" si="19">SUM(H53:H57)</f>
        <v>0</v>
      </c>
      <c r="I58" s="128">
        <f>SUM(I53:I57)</f>
        <v>0</v>
      </c>
      <c r="J58" s="128">
        <f t="shared" ref="J58:K58" si="20">SUM(J53:J57)</f>
        <v>0</v>
      </c>
      <c r="K58" s="128">
        <f t="shared" si="20"/>
        <v>0</v>
      </c>
      <c r="L58" s="129">
        <f>SUM(G58:K58)</f>
        <v>0</v>
      </c>
      <c r="M58" s="154"/>
      <c r="N58" s="150"/>
      <c r="O58">
        <f>IF(G56&gt;25000,25000,G56)</f>
        <v>0</v>
      </c>
      <c r="P58">
        <f>IF(G56+H56&gt;25000,(25000-G56),H56)</f>
        <v>0</v>
      </c>
      <c r="Q58">
        <f>IF(G56+H56+I56&gt;25000,(25000-(G56+H56)),I56)</f>
        <v>0</v>
      </c>
      <c r="R58" s="159">
        <f>IF(G56+H56+I56+J56&gt;25000,(25000-(G56+H56+I56)),J56)</f>
        <v>0</v>
      </c>
      <c r="S58" s="159">
        <f>IF(G56+H56+I56+J56+K56&gt;25000,(25000-(G56+H56+I56+J56)),K56)</f>
        <v>0</v>
      </c>
    </row>
    <row r="59" spans="1:19" s="3" customFormat="1" ht="20" customHeight="1">
      <c r="A59" s="170">
        <v>7</v>
      </c>
      <c r="B59" s="201" t="s">
        <v>54</v>
      </c>
      <c r="C59" s="29"/>
      <c r="D59" s="34" t="s">
        <v>77</v>
      </c>
      <c r="E59" s="34" t="s">
        <v>78</v>
      </c>
      <c r="F59" s="31" t="s">
        <v>79</v>
      </c>
      <c r="G59" s="32"/>
      <c r="H59" s="32"/>
      <c r="I59" s="32"/>
      <c r="J59" s="32"/>
      <c r="K59" s="32"/>
      <c r="L59" s="52"/>
      <c r="M59" s="151" t="s">
        <v>80</v>
      </c>
      <c r="N59" s="152"/>
      <c r="O59" s="153">
        <f>IF(O58&lt;0,0,O58)</f>
        <v>0</v>
      </c>
      <c r="P59" s="153">
        <f>IF(P58&lt;0,0,P58)</f>
        <v>0</v>
      </c>
      <c r="Q59" s="153">
        <f>IF(Q58&lt;0,0,Q58)</f>
        <v>0</v>
      </c>
      <c r="R59" s="160">
        <f>IF(R58&lt;0,0,R58)</f>
        <v>0</v>
      </c>
      <c r="S59" s="160">
        <f>IF(S58&lt;0,0,S58)</f>
        <v>0</v>
      </c>
    </row>
    <row r="60" spans="1:19" s="3" customFormat="1" ht="20" customHeight="1">
      <c r="A60" s="72"/>
      <c r="B60" s="29" t="s">
        <v>127</v>
      </c>
      <c r="C60" s="29"/>
      <c r="D60" s="34">
        <v>0</v>
      </c>
      <c r="E60" s="34">
        <v>18</v>
      </c>
      <c r="F60" s="53">
        <v>573</v>
      </c>
      <c r="G60" s="148">
        <f>D60*E60*F60*1.05</f>
        <v>0</v>
      </c>
      <c r="H60" s="32">
        <f>G60*1.05</f>
        <v>0</v>
      </c>
      <c r="I60" s="32">
        <f t="shared" ref="I60:K60" si="21">H60*1.05</f>
        <v>0</v>
      </c>
      <c r="J60" s="32">
        <f t="shared" si="21"/>
        <v>0</v>
      </c>
      <c r="K60" s="32">
        <f t="shared" si="21"/>
        <v>0</v>
      </c>
      <c r="L60" s="53">
        <f>SUM(G60:K60)</f>
        <v>0</v>
      </c>
      <c r="M60" s="154"/>
      <c r="N60" s="150"/>
      <c r="O60">
        <f>IF(G57&gt;25000,25000,G57)</f>
        <v>0</v>
      </c>
      <c r="P60">
        <f>IF(G57+H57&gt;25000,(25000-G57),H57)</f>
        <v>0</v>
      </c>
      <c r="Q60">
        <f>IF(G57+H57+I57&gt;25000,(25000-(G57+H57)),I57)</f>
        <v>0</v>
      </c>
      <c r="R60" s="159">
        <f>IF(G57+H57+I57+J57&gt;25000,(25000-(G57+H57+I57)),J57)</f>
        <v>0</v>
      </c>
      <c r="S60" s="159">
        <f>IF(G57+H57+I57+J57+K57&gt;25000,(25000-(G57+H57+I57+J57)),K57)</f>
        <v>0</v>
      </c>
    </row>
    <row r="61" spans="1:19" s="3" customFormat="1" ht="20" customHeight="1">
      <c r="A61" s="72"/>
      <c r="B61" s="29"/>
      <c r="C61" s="29"/>
      <c r="D61" s="34" t="s">
        <v>77</v>
      </c>
      <c r="E61" s="34" t="s">
        <v>81</v>
      </c>
      <c r="F61" s="149" t="s">
        <v>82</v>
      </c>
      <c r="G61" s="158"/>
      <c r="H61" s="32"/>
      <c r="I61" s="32"/>
      <c r="J61" s="32"/>
      <c r="K61" s="32"/>
      <c r="L61" s="53"/>
      <c r="M61" s="155" t="s">
        <v>83</v>
      </c>
      <c r="N61" s="156"/>
      <c r="O61" s="157">
        <f>IF(O60&lt;0,0,O60)</f>
        <v>0</v>
      </c>
      <c r="P61" s="157">
        <f>IF(P60&lt;0,0,P60)</f>
        <v>0</v>
      </c>
      <c r="Q61" s="157">
        <f>IF(Q60&lt;0,0,Q60)</f>
        <v>0</v>
      </c>
      <c r="R61" s="161">
        <f>IF(R60&lt;0,0,R60)</f>
        <v>0</v>
      </c>
      <c r="S61" s="161">
        <f>IF(S60&lt;0,0,S60)</f>
        <v>0</v>
      </c>
    </row>
    <row r="62" spans="1:19" ht="20" customHeight="1">
      <c r="A62" s="72"/>
      <c r="B62" s="29" t="s">
        <v>84</v>
      </c>
      <c r="C62" s="29"/>
      <c r="D62" s="34">
        <v>0</v>
      </c>
      <c r="E62" s="149">
        <v>275</v>
      </c>
      <c r="F62" s="34">
        <v>2</v>
      </c>
      <c r="G62" s="158">
        <f>D62*E62*F62</f>
        <v>0</v>
      </c>
      <c r="H62" s="32">
        <f t="shared" ref="H62" si="22">G62</f>
        <v>0</v>
      </c>
      <c r="I62" s="32">
        <f>G62</f>
        <v>0</v>
      </c>
      <c r="J62" s="32">
        <f>G62</f>
        <v>0</v>
      </c>
      <c r="K62" s="32">
        <f>H62</f>
        <v>0</v>
      </c>
      <c r="L62" s="53">
        <f>SUM(G62:K62)</f>
        <v>0</v>
      </c>
      <c r="M62" s="3"/>
      <c r="N62" s="3"/>
      <c r="O62" s="3"/>
      <c r="P62" s="3"/>
      <c r="Q62" s="3"/>
      <c r="R62" s="3"/>
    </row>
    <row r="63" spans="1:19" ht="20" customHeight="1">
      <c r="A63" s="72"/>
      <c r="B63" s="29"/>
      <c r="C63" s="29"/>
      <c r="D63" s="34"/>
      <c r="E63" s="34"/>
      <c r="F63" s="31"/>
      <c r="G63" s="32"/>
      <c r="H63" s="32"/>
      <c r="I63" s="32"/>
      <c r="J63" s="32"/>
      <c r="K63" s="32"/>
      <c r="L63" s="53"/>
      <c r="M63" s="37"/>
      <c r="N63" s="169"/>
      <c r="O63" s="37"/>
      <c r="P63" s="37"/>
      <c r="Q63" s="35"/>
    </row>
    <row r="64" spans="1:19" ht="20" customHeight="1">
      <c r="A64" s="107"/>
      <c r="B64" s="108" t="s">
        <v>85</v>
      </c>
      <c r="C64" s="108"/>
      <c r="D64" s="109"/>
      <c r="E64" s="109"/>
      <c r="F64" s="110"/>
      <c r="G64" s="111">
        <f>SUM(G60:G62)</f>
        <v>0</v>
      </c>
      <c r="H64" s="111">
        <f>SUM(H60:H62)</f>
        <v>0</v>
      </c>
      <c r="I64" s="111">
        <f>SUM(I60:I62)</f>
        <v>0</v>
      </c>
      <c r="J64" s="111">
        <f>SUM(J60:J62)</f>
        <v>0</v>
      </c>
      <c r="K64" s="111">
        <f>SUM(K60:K62)</f>
        <v>0</v>
      </c>
      <c r="L64" s="112">
        <f>SUM(G64:K64)</f>
        <v>0</v>
      </c>
    </row>
    <row r="65" spans="1:426" s="35" customFormat="1" ht="20" customHeight="1">
      <c r="A65" s="194"/>
      <c r="B65" s="195" t="s">
        <v>86</v>
      </c>
      <c r="C65" s="196"/>
      <c r="D65" s="197"/>
      <c r="E65" s="197"/>
      <c r="F65" s="198"/>
      <c r="G65" s="199">
        <f>SUM(G48:G53,G64,G58)</f>
        <v>0</v>
      </c>
      <c r="H65" s="199">
        <f>SUM(H48:H53,H64,H58)</f>
        <v>0</v>
      </c>
      <c r="I65" s="199">
        <f>SUM(I48:I53,I64,I58)</f>
        <v>0</v>
      </c>
      <c r="J65" s="199">
        <f>SUM(J48:J53,J64,J58)</f>
        <v>0</v>
      </c>
      <c r="K65" s="199">
        <f>SUM(K48:K53,K64,K58)</f>
        <v>0</v>
      </c>
      <c r="L65" s="200">
        <f>SUM(G65:K65)</f>
        <v>0</v>
      </c>
      <c r="N65" s="36"/>
      <c r="O65" s="37"/>
    </row>
    <row r="66" spans="1:426" ht="20" customHeight="1">
      <c r="A66" s="73" t="s">
        <v>87</v>
      </c>
      <c r="B66" s="38" t="s">
        <v>88</v>
      </c>
      <c r="C66" s="39"/>
      <c r="D66" s="40"/>
      <c r="E66" s="40"/>
      <c r="F66" s="39"/>
      <c r="G66" s="55">
        <f>SUM(G32+G36+G40+G46+G65)</f>
        <v>0</v>
      </c>
      <c r="H66" s="55">
        <f>SUM(H32+H36+H40+H46+H65)</f>
        <v>0</v>
      </c>
      <c r="I66" s="55">
        <f>SUM(I32+I36+I40+I46+I65)</f>
        <v>0</v>
      </c>
      <c r="J66" s="55">
        <f>SUM(J32+J36+J40+J46+J65)</f>
        <v>0</v>
      </c>
      <c r="K66" s="55">
        <f>SUM(K32+K36+K40+K46+K65)</f>
        <v>0</v>
      </c>
      <c r="L66" s="56">
        <f>SUM(G66:K66)</f>
        <v>0</v>
      </c>
    </row>
    <row r="67" spans="1:426" ht="20" customHeight="1">
      <c r="A67" s="113"/>
      <c r="B67" s="114" t="s">
        <v>89</v>
      </c>
      <c r="C67" s="115"/>
      <c r="D67" s="116"/>
      <c r="E67" s="116"/>
      <c r="F67" s="115"/>
      <c r="G67" s="117">
        <f>G66-G36-G46-G60-G62-G54+O55-G55+O57-G56+O59-G57+O61</f>
        <v>0</v>
      </c>
      <c r="H67" s="117">
        <f>H66-H36-H46-H60-H62-H54+P55-H55+P57-H56+P59-H57+P61</f>
        <v>0</v>
      </c>
      <c r="I67" s="117">
        <f>I66-I36-I46-I60-I62-I54+Q55-I55+Q57-I56+Q59-I57+Q61</f>
        <v>0</v>
      </c>
      <c r="J67" s="117">
        <f>J66-J36-J46-J60-J62-J54+R55-J55+R57-J56+R59-J57+R61</f>
        <v>0</v>
      </c>
      <c r="K67" s="117">
        <f>K66-K36-K46-K60-K62-K54+S55-K55+S57-K56+S59-K57+S61</f>
        <v>0</v>
      </c>
      <c r="L67" s="117">
        <f>SUM(G67:K67)</f>
        <v>0</v>
      </c>
    </row>
    <row r="68" spans="1:426" ht="20" customHeight="1">
      <c r="A68" s="118" t="s">
        <v>90</v>
      </c>
      <c r="B68" s="172" t="s">
        <v>129</v>
      </c>
      <c r="C68" s="119"/>
      <c r="D68" s="120"/>
      <c r="E68" s="121"/>
      <c r="F68" s="121">
        <v>0.59</v>
      </c>
      <c r="G68" s="122">
        <f>G67*F68</f>
        <v>0</v>
      </c>
      <c r="H68" s="122">
        <f>H67*F68</f>
        <v>0</v>
      </c>
      <c r="I68" s="122">
        <f>I67*F68</f>
        <v>0</v>
      </c>
      <c r="J68" s="122">
        <f>J67*F68</f>
        <v>0</v>
      </c>
      <c r="K68" s="122">
        <f>K67*F68</f>
        <v>0</v>
      </c>
      <c r="L68" s="123">
        <f>SUM(G68:K68)</f>
        <v>0</v>
      </c>
      <c r="M68" s="37"/>
    </row>
    <row r="69" spans="1:426" ht="20" customHeight="1">
      <c r="A69" s="74" t="s">
        <v>91</v>
      </c>
      <c r="B69" s="42" t="s">
        <v>92</v>
      </c>
      <c r="C69" s="43"/>
      <c r="D69" s="44"/>
      <c r="E69" s="44"/>
      <c r="F69" s="43"/>
      <c r="G69" s="54">
        <f t="shared" ref="G69:L69" si="23">G66+G68</f>
        <v>0</v>
      </c>
      <c r="H69" s="54">
        <f t="shared" si="23"/>
        <v>0</v>
      </c>
      <c r="I69" s="54">
        <f t="shared" si="23"/>
        <v>0</v>
      </c>
      <c r="J69" s="54">
        <f t="shared" si="23"/>
        <v>0</v>
      </c>
      <c r="K69" s="54">
        <f t="shared" si="23"/>
        <v>0</v>
      </c>
      <c r="L69" s="54">
        <f t="shared" si="23"/>
        <v>0</v>
      </c>
    </row>
    <row r="70" spans="1:426" s="41" customFormat="1" ht="20" customHeight="1">
      <c r="A70" s="1"/>
      <c r="B70" s="1"/>
      <c r="C70" s="1"/>
      <c r="D70" s="2" t="s">
        <v>132</v>
      </c>
      <c r="E70" s="2"/>
      <c r="F70" s="1"/>
      <c r="G70" s="45"/>
      <c r="H70" s="45"/>
      <c r="I70" s="45"/>
      <c r="J70" s="45"/>
      <c r="K70" s="45"/>
      <c r="L70" s="47"/>
      <c r="M70" s="1"/>
      <c r="N70" s="4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</row>
    <row r="71" spans="1:426" ht="20" customHeight="1">
      <c r="B71" s="173"/>
      <c r="C71" s="173"/>
      <c r="D71" s="174"/>
      <c r="E71" s="174"/>
      <c r="F71" s="173"/>
      <c r="G71" s="173"/>
      <c r="H71" s="173"/>
    </row>
    <row r="72" spans="1:426" ht="20" customHeight="1">
      <c r="B72" s="1" t="s">
        <v>140</v>
      </c>
    </row>
    <row r="73" spans="1:426">
      <c r="B73" s="173" t="s">
        <v>124</v>
      </c>
      <c r="C73" s="173"/>
      <c r="D73" s="174"/>
      <c r="E73" s="174"/>
      <c r="F73" s="173"/>
      <c r="G73" s="173"/>
      <c r="H73" s="173"/>
      <c r="I73" s="173"/>
      <c r="J73" s="173"/>
      <c r="K73" s="173"/>
      <c r="L73" s="202"/>
    </row>
    <row r="74" spans="1:426">
      <c r="B74" s="173" t="s">
        <v>125</v>
      </c>
      <c r="C74" s="173"/>
      <c r="D74" s="174"/>
      <c r="E74" s="174"/>
      <c r="F74" s="173"/>
      <c r="G74" s="173"/>
      <c r="H74" s="173"/>
      <c r="I74" s="173"/>
      <c r="J74" s="173"/>
      <c r="K74" s="173"/>
      <c r="L74" s="202"/>
    </row>
    <row r="75" spans="1:426">
      <c r="B75" s="173" t="s">
        <v>126</v>
      </c>
      <c r="C75" s="173"/>
      <c r="D75" s="174"/>
      <c r="E75" s="174"/>
      <c r="F75" s="173"/>
      <c r="G75" s="173"/>
      <c r="H75" s="173"/>
      <c r="I75" s="173"/>
      <c r="J75" s="173"/>
      <c r="K75" s="173"/>
      <c r="L75" s="202"/>
    </row>
    <row r="76" spans="1:426">
      <c r="G76" s="3"/>
      <c r="H76" s="3"/>
      <c r="I76" s="3"/>
      <c r="J76" s="3"/>
      <c r="K76" s="3"/>
    </row>
    <row r="77" spans="1:426">
      <c r="G77" s="3"/>
      <c r="H77" s="3"/>
      <c r="I77" s="3"/>
      <c r="J77" s="3"/>
      <c r="K77" s="3"/>
    </row>
    <row r="78" spans="1:426">
      <c r="G78" s="3"/>
      <c r="H78" s="3"/>
      <c r="I78" s="3"/>
      <c r="J78" s="3"/>
      <c r="K78" s="3"/>
    </row>
    <row r="79" spans="1:426">
      <c r="G79" s="3"/>
      <c r="H79" s="3"/>
      <c r="I79" s="3"/>
      <c r="J79" s="3"/>
      <c r="K79" s="3"/>
    </row>
    <row r="80" spans="1:426">
      <c r="G80" s="3"/>
      <c r="H80" s="3"/>
      <c r="I80" s="3"/>
      <c r="J80" s="3"/>
      <c r="K80" s="3"/>
    </row>
    <row r="81" spans="7:11">
      <c r="G81" s="3"/>
      <c r="H81" s="3"/>
      <c r="I81" s="3"/>
      <c r="J81" s="3"/>
      <c r="K81" s="3"/>
    </row>
    <row r="82" spans="7:11">
      <c r="G82" s="3"/>
      <c r="H82" s="3"/>
      <c r="I82" s="3"/>
      <c r="J82" s="3"/>
      <c r="K82" s="3"/>
    </row>
  </sheetData>
  <mergeCells count="2">
    <mergeCell ref="B32:C32"/>
    <mergeCell ref="D14:E14"/>
  </mergeCells>
  <phoneticPr fontId="1" type="noConversion"/>
  <pageMargins left="1" right="1" top="0.98" bottom="0.82" header="0.51" footer="0.51"/>
  <pageSetup scale="4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opLeftCell="A2" workbookViewId="0">
      <selection activeCell="P41" sqref="P41"/>
    </sheetView>
  </sheetViews>
  <sheetFormatPr defaultColWidth="8.69140625" defaultRowHeight="15.5"/>
  <cols>
    <col min="1" max="1" width="3.53515625" customWidth="1"/>
    <col min="2" max="2" width="8.69140625" hidden="1" customWidth="1"/>
    <col min="3" max="4" width="8.3046875" hidden="1" customWidth="1"/>
    <col min="5" max="5" width="7.69140625" hidden="1" customWidth="1"/>
    <col min="6" max="6" width="7" customWidth="1"/>
    <col min="7" max="7" width="10.3046875" customWidth="1"/>
    <col min="8" max="9" width="5.69140625" hidden="1" customWidth="1"/>
    <col min="10" max="10" width="7.69140625" customWidth="1"/>
    <col min="11" max="11" width="8.69140625" hidden="1" customWidth="1"/>
    <col min="12" max="12" width="8.53515625" hidden="1" customWidth="1"/>
    <col min="257" max="257" width="3.53515625" customWidth="1"/>
    <col min="258" max="258" width="8.69140625" customWidth="1"/>
    <col min="259" max="260" width="8.3046875" customWidth="1"/>
    <col min="261" max="261" width="7.69140625" customWidth="1"/>
    <col min="262" max="262" width="7" customWidth="1"/>
    <col min="263" max="263" width="10.3046875" customWidth="1"/>
    <col min="264" max="265" width="5.69140625" customWidth="1"/>
    <col min="266" max="266" width="7.69140625" customWidth="1"/>
    <col min="267" max="267" width="8.69140625" customWidth="1"/>
    <col min="268" max="268" width="8.53515625" customWidth="1"/>
    <col min="513" max="513" width="3.53515625" customWidth="1"/>
    <col min="514" max="514" width="8.69140625" customWidth="1"/>
    <col min="515" max="516" width="8.3046875" customWidth="1"/>
    <col min="517" max="517" width="7.69140625" customWidth="1"/>
    <col min="518" max="518" width="7" customWidth="1"/>
    <col min="519" max="519" width="10.3046875" customWidth="1"/>
    <col min="520" max="521" width="5.69140625" customWidth="1"/>
    <col min="522" max="522" width="7.69140625" customWidth="1"/>
    <col min="523" max="523" width="8.69140625" customWidth="1"/>
    <col min="524" max="524" width="8.53515625" customWidth="1"/>
    <col min="769" max="769" width="3.53515625" customWidth="1"/>
    <col min="770" max="770" width="8.69140625" customWidth="1"/>
    <col min="771" max="772" width="8.3046875" customWidth="1"/>
    <col min="773" max="773" width="7.69140625" customWidth="1"/>
    <col min="774" max="774" width="7" customWidth="1"/>
    <col min="775" max="775" width="10.3046875" customWidth="1"/>
    <col min="776" max="777" width="5.69140625" customWidth="1"/>
    <col min="778" max="778" width="7.69140625" customWidth="1"/>
    <col min="779" max="779" width="8.69140625" customWidth="1"/>
    <col min="780" max="780" width="8.53515625" customWidth="1"/>
    <col min="1025" max="1025" width="3.53515625" customWidth="1"/>
    <col min="1026" max="1026" width="8.69140625" customWidth="1"/>
    <col min="1027" max="1028" width="8.3046875" customWidth="1"/>
    <col min="1029" max="1029" width="7.69140625" customWidth="1"/>
    <col min="1030" max="1030" width="7" customWidth="1"/>
    <col min="1031" max="1031" width="10.3046875" customWidth="1"/>
    <col min="1032" max="1033" width="5.69140625" customWidth="1"/>
    <col min="1034" max="1034" width="7.69140625" customWidth="1"/>
    <col min="1035" max="1035" width="8.69140625" customWidth="1"/>
    <col min="1036" max="1036" width="8.53515625" customWidth="1"/>
    <col min="1281" max="1281" width="3.53515625" customWidth="1"/>
    <col min="1282" max="1282" width="8.69140625" customWidth="1"/>
    <col min="1283" max="1284" width="8.3046875" customWidth="1"/>
    <col min="1285" max="1285" width="7.69140625" customWidth="1"/>
    <col min="1286" max="1286" width="7" customWidth="1"/>
    <col min="1287" max="1287" width="10.3046875" customWidth="1"/>
    <col min="1288" max="1289" width="5.69140625" customWidth="1"/>
    <col min="1290" max="1290" width="7.69140625" customWidth="1"/>
    <col min="1291" max="1291" width="8.69140625" customWidth="1"/>
    <col min="1292" max="1292" width="8.53515625" customWidth="1"/>
    <col min="1537" max="1537" width="3.53515625" customWidth="1"/>
    <col min="1538" max="1538" width="8.69140625" customWidth="1"/>
    <col min="1539" max="1540" width="8.3046875" customWidth="1"/>
    <col min="1541" max="1541" width="7.69140625" customWidth="1"/>
    <col min="1542" max="1542" width="7" customWidth="1"/>
    <col min="1543" max="1543" width="10.3046875" customWidth="1"/>
    <col min="1544" max="1545" width="5.69140625" customWidth="1"/>
    <col min="1546" max="1546" width="7.69140625" customWidth="1"/>
    <col min="1547" max="1547" width="8.69140625" customWidth="1"/>
    <col min="1548" max="1548" width="8.53515625" customWidth="1"/>
    <col min="1793" max="1793" width="3.53515625" customWidth="1"/>
    <col min="1794" max="1794" width="8.69140625" customWidth="1"/>
    <col min="1795" max="1796" width="8.3046875" customWidth="1"/>
    <col min="1797" max="1797" width="7.69140625" customWidth="1"/>
    <col min="1798" max="1798" width="7" customWidth="1"/>
    <col min="1799" max="1799" width="10.3046875" customWidth="1"/>
    <col min="1800" max="1801" width="5.69140625" customWidth="1"/>
    <col min="1802" max="1802" width="7.69140625" customWidth="1"/>
    <col min="1803" max="1803" width="8.69140625" customWidth="1"/>
    <col min="1804" max="1804" width="8.53515625" customWidth="1"/>
    <col min="2049" max="2049" width="3.53515625" customWidth="1"/>
    <col min="2050" max="2050" width="8.69140625" customWidth="1"/>
    <col min="2051" max="2052" width="8.3046875" customWidth="1"/>
    <col min="2053" max="2053" width="7.69140625" customWidth="1"/>
    <col min="2054" max="2054" width="7" customWidth="1"/>
    <col min="2055" max="2055" width="10.3046875" customWidth="1"/>
    <col min="2056" max="2057" width="5.69140625" customWidth="1"/>
    <col min="2058" max="2058" width="7.69140625" customWidth="1"/>
    <col min="2059" max="2059" width="8.69140625" customWidth="1"/>
    <col min="2060" max="2060" width="8.53515625" customWidth="1"/>
    <col min="2305" max="2305" width="3.53515625" customWidth="1"/>
    <col min="2306" max="2306" width="8.69140625" customWidth="1"/>
    <col min="2307" max="2308" width="8.3046875" customWidth="1"/>
    <col min="2309" max="2309" width="7.69140625" customWidth="1"/>
    <col min="2310" max="2310" width="7" customWidth="1"/>
    <col min="2311" max="2311" width="10.3046875" customWidth="1"/>
    <col min="2312" max="2313" width="5.69140625" customWidth="1"/>
    <col min="2314" max="2314" width="7.69140625" customWidth="1"/>
    <col min="2315" max="2315" width="8.69140625" customWidth="1"/>
    <col min="2316" max="2316" width="8.53515625" customWidth="1"/>
    <col min="2561" max="2561" width="3.53515625" customWidth="1"/>
    <col min="2562" max="2562" width="8.69140625" customWidth="1"/>
    <col min="2563" max="2564" width="8.3046875" customWidth="1"/>
    <col min="2565" max="2565" width="7.69140625" customWidth="1"/>
    <col min="2566" max="2566" width="7" customWidth="1"/>
    <col min="2567" max="2567" width="10.3046875" customWidth="1"/>
    <col min="2568" max="2569" width="5.69140625" customWidth="1"/>
    <col min="2570" max="2570" width="7.69140625" customWidth="1"/>
    <col min="2571" max="2571" width="8.69140625" customWidth="1"/>
    <col min="2572" max="2572" width="8.53515625" customWidth="1"/>
    <col min="2817" max="2817" width="3.53515625" customWidth="1"/>
    <col min="2818" max="2818" width="8.69140625" customWidth="1"/>
    <col min="2819" max="2820" width="8.3046875" customWidth="1"/>
    <col min="2821" max="2821" width="7.69140625" customWidth="1"/>
    <col min="2822" max="2822" width="7" customWidth="1"/>
    <col min="2823" max="2823" width="10.3046875" customWidth="1"/>
    <col min="2824" max="2825" width="5.69140625" customWidth="1"/>
    <col min="2826" max="2826" width="7.69140625" customWidth="1"/>
    <col min="2827" max="2827" width="8.69140625" customWidth="1"/>
    <col min="2828" max="2828" width="8.53515625" customWidth="1"/>
    <col min="3073" max="3073" width="3.53515625" customWidth="1"/>
    <col min="3074" max="3074" width="8.69140625" customWidth="1"/>
    <col min="3075" max="3076" width="8.3046875" customWidth="1"/>
    <col min="3077" max="3077" width="7.69140625" customWidth="1"/>
    <col min="3078" max="3078" width="7" customWidth="1"/>
    <col min="3079" max="3079" width="10.3046875" customWidth="1"/>
    <col min="3080" max="3081" width="5.69140625" customWidth="1"/>
    <col min="3082" max="3082" width="7.69140625" customWidth="1"/>
    <col min="3083" max="3083" width="8.69140625" customWidth="1"/>
    <col min="3084" max="3084" width="8.53515625" customWidth="1"/>
    <col min="3329" max="3329" width="3.53515625" customWidth="1"/>
    <col min="3330" max="3330" width="8.69140625" customWidth="1"/>
    <col min="3331" max="3332" width="8.3046875" customWidth="1"/>
    <col min="3333" max="3333" width="7.69140625" customWidth="1"/>
    <col min="3334" max="3334" width="7" customWidth="1"/>
    <col min="3335" max="3335" width="10.3046875" customWidth="1"/>
    <col min="3336" max="3337" width="5.69140625" customWidth="1"/>
    <col min="3338" max="3338" width="7.69140625" customWidth="1"/>
    <col min="3339" max="3339" width="8.69140625" customWidth="1"/>
    <col min="3340" max="3340" width="8.53515625" customWidth="1"/>
    <col min="3585" max="3585" width="3.53515625" customWidth="1"/>
    <col min="3586" max="3586" width="8.69140625" customWidth="1"/>
    <col min="3587" max="3588" width="8.3046875" customWidth="1"/>
    <col min="3589" max="3589" width="7.69140625" customWidth="1"/>
    <col min="3590" max="3590" width="7" customWidth="1"/>
    <col min="3591" max="3591" width="10.3046875" customWidth="1"/>
    <col min="3592" max="3593" width="5.69140625" customWidth="1"/>
    <col min="3594" max="3594" width="7.69140625" customWidth="1"/>
    <col min="3595" max="3595" width="8.69140625" customWidth="1"/>
    <col min="3596" max="3596" width="8.53515625" customWidth="1"/>
    <col min="3841" max="3841" width="3.53515625" customWidth="1"/>
    <col min="3842" max="3842" width="8.69140625" customWidth="1"/>
    <col min="3843" max="3844" width="8.3046875" customWidth="1"/>
    <col min="3845" max="3845" width="7.69140625" customWidth="1"/>
    <col min="3846" max="3846" width="7" customWidth="1"/>
    <col min="3847" max="3847" width="10.3046875" customWidth="1"/>
    <col min="3848" max="3849" width="5.69140625" customWidth="1"/>
    <col min="3850" max="3850" width="7.69140625" customWidth="1"/>
    <col min="3851" max="3851" width="8.69140625" customWidth="1"/>
    <col min="3852" max="3852" width="8.53515625" customWidth="1"/>
    <col min="4097" max="4097" width="3.53515625" customWidth="1"/>
    <col min="4098" max="4098" width="8.69140625" customWidth="1"/>
    <col min="4099" max="4100" width="8.3046875" customWidth="1"/>
    <col min="4101" max="4101" width="7.69140625" customWidth="1"/>
    <col min="4102" max="4102" width="7" customWidth="1"/>
    <col min="4103" max="4103" width="10.3046875" customWidth="1"/>
    <col min="4104" max="4105" width="5.69140625" customWidth="1"/>
    <col min="4106" max="4106" width="7.69140625" customWidth="1"/>
    <col min="4107" max="4107" width="8.69140625" customWidth="1"/>
    <col min="4108" max="4108" width="8.53515625" customWidth="1"/>
    <col min="4353" max="4353" width="3.53515625" customWidth="1"/>
    <col min="4354" max="4354" width="8.69140625" customWidth="1"/>
    <col min="4355" max="4356" width="8.3046875" customWidth="1"/>
    <col min="4357" max="4357" width="7.69140625" customWidth="1"/>
    <col min="4358" max="4358" width="7" customWidth="1"/>
    <col min="4359" max="4359" width="10.3046875" customWidth="1"/>
    <col min="4360" max="4361" width="5.69140625" customWidth="1"/>
    <col min="4362" max="4362" width="7.69140625" customWidth="1"/>
    <col min="4363" max="4363" width="8.69140625" customWidth="1"/>
    <col min="4364" max="4364" width="8.53515625" customWidth="1"/>
    <col min="4609" max="4609" width="3.53515625" customWidth="1"/>
    <col min="4610" max="4610" width="8.69140625" customWidth="1"/>
    <col min="4611" max="4612" width="8.3046875" customWidth="1"/>
    <col min="4613" max="4613" width="7.69140625" customWidth="1"/>
    <col min="4614" max="4614" width="7" customWidth="1"/>
    <col min="4615" max="4615" width="10.3046875" customWidth="1"/>
    <col min="4616" max="4617" width="5.69140625" customWidth="1"/>
    <col min="4618" max="4618" width="7.69140625" customWidth="1"/>
    <col min="4619" max="4619" width="8.69140625" customWidth="1"/>
    <col min="4620" max="4620" width="8.53515625" customWidth="1"/>
    <col min="4865" max="4865" width="3.53515625" customWidth="1"/>
    <col min="4866" max="4866" width="8.69140625" customWidth="1"/>
    <col min="4867" max="4868" width="8.3046875" customWidth="1"/>
    <col min="4869" max="4869" width="7.69140625" customWidth="1"/>
    <col min="4870" max="4870" width="7" customWidth="1"/>
    <col min="4871" max="4871" width="10.3046875" customWidth="1"/>
    <col min="4872" max="4873" width="5.69140625" customWidth="1"/>
    <col min="4874" max="4874" width="7.69140625" customWidth="1"/>
    <col min="4875" max="4875" width="8.69140625" customWidth="1"/>
    <col min="4876" max="4876" width="8.53515625" customWidth="1"/>
    <col min="5121" max="5121" width="3.53515625" customWidth="1"/>
    <col min="5122" max="5122" width="8.69140625" customWidth="1"/>
    <col min="5123" max="5124" width="8.3046875" customWidth="1"/>
    <col min="5125" max="5125" width="7.69140625" customWidth="1"/>
    <col min="5126" max="5126" width="7" customWidth="1"/>
    <col min="5127" max="5127" width="10.3046875" customWidth="1"/>
    <col min="5128" max="5129" width="5.69140625" customWidth="1"/>
    <col min="5130" max="5130" width="7.69140625" customWidth="1"/>
    <col min="5131" max="5131" width="8.69140625" customWidth="1"/>
    <col min="5132" max="5132" width="8.53515625" customWidth="1"/>
    <col min="5377" max="5377" width="3.53515625" customWidth="1"/>
    <col min="5378" max="5378" width="8.69140625" customWidth="1"/>
    <col min="5379" max="5380" width="8.3046875" customWidth="1"/>
    <col min="5381" max="5381" width="7.69140625" customWidth="1"/>
    <col min="5382" max="5382" width="7" customWidth="1"/>
    <col min="5383" max="5383" width="10.3046875" customWidth="1"/>
    <col min="5384" max="5385" width="5.69140625" customWidth="1"/>
    <col min="5386" max="5386" width="7.69140625" customWidth="1"/>
    <col min="5387" max="5387" width="8.69140625" customWidth="1"/>
    <col min="5388" max="5388" width="8.53515625" customWidth="1"/>
    <col min="5633" max="5633" width="3.53515625" customWidth="1"/>
    <col min="5634" max="5634" width="8.69140625" customWidth="1"/>
    <col min="5635" max="5636" width="8.3046875" customWidth="1"/>
    <col min="5637" max="5637" width="7.69140625" customWidth="1"/>
    <col min="5638" max="5638" width="7" customWidth="1"/>
    <col min="5639" max="5639" width="10.3046875" customWidth="1"/>
    <col min="5640" max="5641" width="5.69140625" customWidth="1"/>
    <col min="5642" max="5642" width="7.69140625" customWidth="1"/>
    <col min="5643" max="5643" width="8.69140625" customWidth="1"/>
    <col min="5644" max="5644" width="8.53515625" customWidth="1"/>
    <col min="5889" max="5889" width="3.53515625" customWidth="1"/>
    <col min="5890" max="5890" width="8.69140625" customWidth="1"/>
    <col min="5891" max="5892" width="8.3046875" customWidth="1"/>
    <col min="5893" max="5893" width="7.69140625" customWidth="1"/>
    <col min="5894" max="5894" width="7" customWidth="1"/>
    <col min="5895" max="5895" width="10.3046875" customWidth="1"/>
    <col min="5896" max="5897" width="5.69140625" customWidth="1"/>
    <col min="5898" max="5898" width="7.69140625" customWidth="1"/>
    <col min="5899" max="5899" width="8.69140625" customWidth="1"/>
    <col min="5900" max="5900" width="8.53515625" customWidth="1"/>
    <col min="6145" max="6145" width="3.53515625" customWidth="1"/>
    <col min="6146" max="6146" width="8.69140625" customWidth="1"/>
    <col min="6147" max="6148" width="8.3046875" customWidth="1"/>
    <col min="6149" max="6149" width="7.69140625" customWidth="1"/>
    <col min="6150" max="6150" width="7" customWidth="1"/>
    <col min="6151" max="6151" width="10.3046875" customWidth="1"/>
    <col min="6152" max="6153" width="5.69140625" customWidth="1"/>
    <col min="6154" max="6154" width="7.69140625" customWidth="1"/>
    <col min="6155" max="6155" width="8.69140625" customWidth="1"/>
    <col min="6156" max="6156" width="8.53515625" customWidth="1"/>
    <col min="6401" max="6401" width="3.53515625" customWidth="1"/>
    <col min="6402" max="6402" width="8.69140625" customWidth="1"/>
    <col min="6403" max="6404" width="8.3046875" customWidth="1"/>
    <col min="6405" max="6405" width="7.69140625" customWidth="1"/>
    <col min="6406" max="6406" width="7" customWidth="1"/>
    <col min="6407" max="6407" width="10.3046875" customWidth="1"/>
    <col min="6408" max="6409" width="5.69140625" customWidth="1"/>
    <col min="6410" max="6410" width="7.69140625" customWidth="1"/>
    <col min="6411" max="6411" width="8.69140625" customWidth="1"/>
    <col min="6412" max="6412" width="8.53515625" customWidth="1"/>
    <col min="6657" max="6657" width="3.53515625" customWidth="1"/>
    <col min="6658" max="6658" width="8.69140625" customWidth="1"/>
    <col min="6659" max="6660" width="8.3046875" customWidth="1"/>
    <col min="6661" max="6661" width="7.69140625" customWidth="1"/>
    <col min="6662" max="6662" width="7" customWidth="1"/>
    <col min="6663" max="6663" width="10.3046875" customWidth="1"/>
    <col min="6664" max="6665" width="5.69140625" customWidth="1"/>
    <col min="6666" max="6666" width="7.69140625" customWidth="1"/>
    <col min="6667" max="6667" width="8.69140625" customWidth="1"/>
    <col min="6668" max="6668" width="8.53515625" customWidth="1"/>
    <col min="6913" max="6913" width="3.53515625" customWidth="1"/>
    <col min="6914" max="6914" width="8.69140625" customWidth="1"/>
    <col min="6915" max="6916" width="8.3046875" customWidth="1"/>
    <col min="6917" max="6917" width="7.69140625" customWidth="1"/>
    <col min="6918" max="6918" width="7" customWidth="1"/>
    <col min="6919" max="6919" width="10.3046875" customWidth="1"/>
    <col min="6920" max="6921" width="5.69140625" customWidth="1"/>
    <col min="6922" max="6922" width="7.69140625" customWidth="1"/>
    <col min="6923" max="6923" width="8.69140625" customWidth="1"/>
    <col min="6924" max="6924" width="8.53515625" customWidth="1"/>
    <col min="7169" max="7169" width="3.53515625" customWidth="1"/>
    <col min="7170" max="7170" width="8.69140625" customWidth="1"/>
    <col min="7171" max="7172" width="8.3046875" customWidth="1"/>
    <col min="7173" max="7173" width="7.69140625" customWidth="1"/>
    <col min="7174" max="7174" width="7" customWidth="1"/>
    <col min="7175" max="7175" width="10.3046875" customWidth="1"/>
    <col min="7176" max="7177" width="5.69140625" customWidth="1"/>
    <col min="7178" max="7178" width="7.69140625" customWidth="1"/>
    <col min="7179" max="7179" width="8.69140625" customWidth="1"/>
    <col min="7180" max="7180" width="8.53515625" customWidth="1"/>
    <col min="7425" max="7425" width="3.53515625" customWidth="1"/>
    <col min="7426" max="7426" width="8.69140625" customWidth="1"/>
    <col min="7427" max="7428" width="8.3046875" customWidth="1"/>
    <col min="7429" max="7429" width="7.69140625" customWidth="1"/>
    <col min="7430" max="7430" width="7" customWidth="1"/>
    <col min="7431" max="7431" width="10.3046875" customWidth="1"/>
    <col min="7432" max="7433" width="5.69140625" customWidth="1"/>
    <col min="7434" max="7434" width="7.69140625" customWidth="1"/>
    <col min="7435" max="7435" width="8.69140625" customWidth="1"/>
    <col min="7436" max="7436" width="8.53515625" customWidth="1"/>
    <col min="7681" max="7681" width="3.53515625" customWidth="1"/>
    <col min="7682" max="7682" width="8.69140625" customWidth="1"/>
    <col min="7683" max="7684" width="8.3046875" customWidth="1"/>
    <col min="7685" max="7685" width="7.69140625" customWidth="1"/>
    <col min="7686" max="7686" width="7" customWidth="1"/>
    <col min="7687" max="7687" width="10.3046875" customWidth="1"/>
    <col min="7688" max="7689" width="5.69140625" customWidth="1"/>
    <col min="7690" max="7690" width="7.69140625" customWidth="1"/>
    <col min="7691" max="7691" width="8.69140625" customWidth="1"/>
    <col min="7692" max="7692" width="8.53515625" customWidth="1"/>
    <col min="7937" max="7937" width="3.53515625" customWidth="1"/>
    <col min="7938" max="7938" width="8.69140625" customWidth="1"/>
    <col min="7939" max="7940" width="8.3046875" customWidth="1"/>
    <col min="7941" max="7941" width="7.69140625" customWidth="1"/>
    <col min="7942" max="7942" width="7" customWidth="1"/>
    <col min="7943" max="7943" width="10.3046875" customWidth="1"/>
    <col min="7944" max="7945" width="5.69140625" customWidth="1"/>
    <col min="7946" max="7946" width="7.69140625" customWidth="1"/>
    <col min="7947" max="7947" width="8.69140625" customWidth="1"/>
    <col min="7948" max="7948" width="8.53515625" customWidth="1"/>
    <col min="8193" max="8193" width="3.53515625" customWidth="1"/>
    <col min="8194" max="8194" width="8.69140625" customWidth="1"/>
    <col min="8195" max="8196" width="8.3046875" customWidth="1"/>
    <col min="8197" max="8197" width="7.69140625" customWidth="1"/>
    <col min="8198" max="8198" width="7" customWidth="1"/>
    <col min="8199" max="8199" width="10.3046875" customWidth="1"/>
    <col min="8200" max="8201" width="5.69140625" customWidth="1"/>
    <col min="8202" max="8202" width="7.69140625" customWidth="1"/>
    <col min="8203" max="8203" width="8.69140625" customWidth="1"/>
    <col min="8204" max="8204" width="8.53515625" customWidth="1"/>
    <col min="8449" max="8449" width="3.53515625" customWidth="1"/>
    <col min="8450" max="8450" width="8.69140625" customWidth="1"/>
    <col min="8451" max="8452" width="8.3046875" customWidth="1"/>
    <col min="8453" max="8453" width="7.69140625" customWidth="1"/>
    <col min="8454" max="8454" width="7" customWidth="1"/>
    <col min="8455" max="8455" width="10.3046875" customWidth="1"/>
    <col min="8456" max="8457" width="5.69140625" customWidth="1"/>
    <col min="8458" max="8458" width="7.69140625" customWidth="1"/>
    <col min="8459" max="8459" width="8.69140625" customWidth="1"/>
    <col min="8460" max="8460" width="8.53515625" customWidth="1"/>
    <col min="8705" max="8705" width="3.53515625" customWidth="1"/>
    <col min="8706" max="8706" width="8.69140625" customWidth="1"/>
    <col min="8707" max="8708" width="8.3046875" customWidth="1"/>
    <col min="8709" max="8709" width="7.69140625" customWidth="1"/>
    <col min="8710" max="8710" width="7" customWidth="1"/>
    <col min="8711" max="8711" width="10.3046875" customWidth="1"/>
    <col min="8712" max="8713" width="5.69140625" customWidth="1"/>
    <col min="8714" max="8714" width="7.69140625" customWidth="1"/>
    <col min="8715" max="8715" width="8.69140625" customWidth="1"/>
    <col min="8716" max="8716" width="8.53515625" customWidth="1"/>
    <col min="8961" max="8961" width="3.53515625" customWidth="1"/>
    <col min="8962" max="8962" width="8.69140625" customWidth="1"/>
    <col min="8963" max="8964" width="8.3046875" customWidth="1"/>
    <col min="8965" max="8965" width="7.69140625" customWidth="1"/>
    <col min="8966" max="8966" width="7" customWidth="1"/>
    <col min="8967" max="8967" width="10.3046875" customWidth="1"/>
    <col min="8968" max="8969" width="5.69140625" customWidth="1"/>
    <col min="8970" max="8970" width="7.69140625" customWidth="1"/>
    <col min="8971" max="8971" width="8.69140625" customWidth="1"/>
    <col min="8972" max="8972" width="8.53515625" customWidth="1"/>
    <col min="9217" max="9217" width="3.53515625" customWidth="1"/>
    <col min="9218" max="9218" width="8.69140625" customWidth="1"/>
    <col min="9219" max="9220" width="8.3046875" customWidth="1"/>
    <col min="9221" max="9221" width="7.69140625" customWidth="1"/>
    <col min="9222" max="9222" width="7" customWidth="1"/>
    <col min="9223" max="9223" width="10.3046875" customWidth="1"/>
    <col min="9224" max="9225" width="5.69140625" customWidth="1"/>
    <col min="9226" max="9226" width="7.69140625" customWidth="1"/>
    <col min="9227" max="9227" width="8.69140625" customWidth="1"/>
    <col min="9228" max="9228" width="8.53515625" customWidth="1"/>
    <col min="9473" max="9473" width="3.53515625" customWidth="1"/>
    <col min="9474" max="9474" width="8.69140625" customWidth="1"/>
    <col min="9475" max="9476" width="8.3046875" customWidth="1"/>
    <col min="9477" max="9477" width="7.69140625" customWidth="1"/>
    <col min="9478" max="9478" width="7" customWidth="1"/>
    <col min="9479" max="9479" width="10.3046875" customWidth="1"/>
    <col min="9480" max="9481" width="5.69140625" customWidth="1"/>
    <col min="9482" max="9482" width="7.69140625" customWidth="1"/>
    <col min="9483" max="9483" width="8.69140625" customWidth="1"/>
    <col min="9484" max="9484" width="8.53515625" customWidth="1"/>
    <col min="9729" max="9729" width="3.53515625" customWidth="1"/>
    <col min="9730" max="9730" width="8.69140625" customWidth="1"/>
    <col min="9731" max="9732" width="8.3046875" customWidth="1"/>
    <col min="9733" max="9733" width="7.69140625" customWidth="1"/>
    <col min="9734" max="9734" width="7" customWidth="1"/>
    <col min="9735" max="9735" width="10.3046875" customWidth="1"/>
    <col min="9736" max="9737" width="5.69140625" customWidth="1"/>
    <col min="9738" max="9738" width="7.69140625" customWidth="1"/>
    <col min="9739" max="9739" width="8.69140625" customWidth="1"/>
    <col min="9740" max="9740" width="8.53515625" customWidth="1"/>
    <col min="9985" max="9985" width="3.53515625" customWidth="1"/>
    <col min="9986" max="9986" width="8.69140625" customWidth="1"/>
    <col min="9987" max="9988" width="8.3046875" customWidth="1"/>
    <col min="9989" max="9989" width="7.69140625" customWidth="1"/>
    <col min="9990" max="9990" width="7" customWidth="1"/>
    <col min="9991" max="9991" width="10.3046875" customWidth="1"/>
    <col min="9992" max="9993" width="5.69140625" customWidth="1"/>
    <col min="9994" max="9994" width="7.69140625" customWidth="1"/>
    <col min="9995" max="9995" width="8.69140625" customWidth="1"/>
    <col min="9996" max="9996" width="8.53515625" customWidth="1"/>
    <col min="10241" max="10241" width="3.53515625" customWidth="1"/>
    <col min="10242" max="10242" width="8.69140625" customWidth="1"/>
    <col min="10243" max="10244" width="8.3046875" customWidth="1"/>
    <col min="10245" max="10245" width="7.69140625" customWidth="1"/>
    <col min="10246" max="10246" width="7" customWidth="1"/>
    <col min="10247" max="10247" width="10.3046875" customWidth="1"/>
    <col min="10248" max="10249" width="5.69140625" customWidth="1"/>
    <col min="10250" max="10250" width="7.69140625" customWidth="1"/>
    <col min="10251" max="10251" width="8.69140625" customWidth="1"/>
    <col min="10252" max="10252" width="8.53515625" customWidth="1"/>
    <col min="10497" max="10497" width="3.53515625" customWidth="1"/>
    <col min="10498" max="10498" width="8.69140625" customWidth="1"/>
    <col min="10499" max="10500" width="8.3046875" customWidth="1"/>
    <col min="10501" max="10501" width="7.69140625" customWidth="1"/>
    <col min="10502" max="10502" width="7" customWidth="1"/>
    <col min="10503" max="10503" width="10.3046875" customWidth="1"/>
    <col min="10504" max="10505" width="5.69140625" customWidth="1"/>
    <col min="10506" max="10506" width="7.69140625" customWidth="1"/>
    <col min="10507" max="10507" width="8.69140625" customWidth="1"/>
    <col min="10508" max="10508" width="8.53515625" customWidth="1"/>
    <col min="10753" max="10753" width="3.53515625" customWidth="1"/>
    <col min="10754" max="10754" width="8.69140625" customWidth="1"/>
    <col min="10755" max="10756" width="8.3046875" customWidth="1"/>
    <col min="10757" max="10757" width="7.69140625" customWidth="1"/>
    <col min="10758" max="10758" width="7" customWidth="1"/>
    <col min="10759" max="10759" width="10.3046875" customWidth="1"/>
    <col min="10760" max="10761" width="5.69140625" customWidth="1"/>
    <col min="10762" max="10762" width="7.69140625" customWidth="1"/>
    <col min="10763" max="10763" width="8.69140625" customWidth="1"/>
    <col min="10764" max="10764" width="8.53515625" customWidth="1"/>
    <col min="11009" max="11009" width="3.53515625" customWidth="1"/>
    <col min="11010" max="11010" width="8.69140625" customWidth="1"/>
    <col min="11011" max="11012" width="8.3046875" customWidth="1"/>
    <col min="11013" max="11013" width="7.69140625" customWidth="1"/>
    <col min="11014" max="11014" width="7" customWidth="1"/>
    <col min="11015" max="11015" width="10.3046875" customWidth="1"/>
    <col min="11016" max="11017" width="5.69140625" customWidth="1"/>
    <col min="11018" max="11018" width="7.69140625" customWidth="1"/>
    <col min="11019" max="11019" width="8.69140625" customWidth="1"/>
    <col min="11020" max="11020" width="8.53515625" customWidth="1"/>
    <col min="11265" max="11265" width="3.53515625" customWidth="1"/>
    <col min="11266" max="11266" width="8.69140625" customWidth="1"/>
    <col min="11267" max="11268" width="8.3046875" customWidth="1"/>
    <col min="11269" max="11269" width="7.69140625" customWidth="1"/>
    <col min="11270" max="11270" width="7" customWidth="1"/>
    <col min="11271" max="11271" width="10.3046875" customWidth="1"/>
    <col min="11272" max="11273" width="5.69140625" customWidth="1"/>
    <col min="11274" max="11274" width="7.69140625" customWidth="1"/>
    <col min="11275" max="11275" width="8.69140625" customWidth="1"/>
    <col min="11276" max="11276" width="8.53515625" customWidth="1"/>
    <col min="11521" max="11521" width="3.53515625" customWidth="1"/>
    <col min="11522" max="11522" width="8.69140625" customWidth="1"/>
    <col min="11523" max="11524" width="8.3046875" customWidth="1"/>
    <col min="11525" max="11525" width="7.69140625" customWidth="1"/>
    <col min="11526" max="11526" width="7" customWidth="1"/>
    <col min="11527" max="11527" width="10.3046875" customWidth="1"/>
    <col min="11528" max="11529" width="5.69140625" customWidth="1"/>
    <col min="11530" max="11530" width="7.69140625" customWidth="1"/>
    <col min="11531" max="11531" width="8.69140625" customWidth="1"/>
    <col min="11532" max="11532" width="8.53515625" customWidth="1"/>
    <col min="11777" max="11777" width="3.53515625" customWidth="1"/>
    <col min="11778" max="11778" width="8.69140625" customWidth="1"/>
    <col min="11779" max="11780" width="8.3046875" customWidth="1"/>
    <col min="11781" max="11781" width="7.69140625" customWidth="1"/>
    <col min="11782" max="11782" width="7" customWidth="1"/>
    <col min="11783" max="11783" width="10.3046875" customWidth="1"/>
    <col min="11784" max="11785" width="5.69140625" customWidth="1"/>
    <col min="11786" max="11786" width="7.69140625" customWidth="1"/>
    <col min="11787" max="11787" width="8.69140625" customWidth="1"/>
    <col min="11788" max="11788" width="8.53515625" customWidth="1"/>
    <col min="12033" max="12033" width="3.53515625" customWidth="1"/>
    <col min="12034" max="12034" width="8.69140625" customWidth="1"/>
    <col min="12035" max="12036" width="8.3046875" customWidth="1"/>
    <col min="12037" max="12037" width="7.69140625" customWidth="1"/>
    <col min="12038" max="12038" width="7" customWidth="1"/>
    <col min="12039" max="12039" width="10.3046875" customWidth="1"/>
    <col min="12040" max="12041" width="5.69140625" customWidth="1"/>
    <col min="12042" max="12042" width="7.69140625" customWidth="1"/>
    <col min="12043" max="12043" width="8.69140625" customWidth="1"/>
    <col min="12044" max="12044" width="8.53515625" customWidth="1"/>
    <col min="12289" max="12289" width="3.53515625" customWidth="1"/>
    <col min="12290" max="12290" width="8.69140625" customWidth="1"/>
    <col min="12291" max="12292" width="8.3046875" customWidth="1"/>
    <col min="12293" max="12293" width="7.69140625" customWidth="1"/>
    <col min="12294" max="12294" width="7" customWidth="1"/>
    <col min="12295" max="12295" width="10.3046875" customWidth="1"/>
    <col min="12296" max="12297" width="5.69140625" customWidth="1"/>
    <col min="12298" max="12298" width="7.69140625" customWidth="1"/>
    <col min="12299" max="12299" width="8.69140625" customWidth="1"/>
    <col min="12300" max="12300" width="8.53515625" customWidth="1"/>
    <col min="12545" max="12545" width="3.53515625" customWidth="1"/>
    <col min="12546" max="12546" width="8.69140625" customWidth="1"/>
    <col min="12547" max="12548" width="8.3046875" customWidth="1"/>
    <col min="12549" max="12549" width="7.69140625" customWidth="1"/>
    <col min="12550" max="12550" width="7" customWidth="1"/>
    <col min="12551" max="12551" width="10.3046875" customWidth="1"/>
    <col min="12552" max="12553" width="5.69140625" customWidth="1"/>
    <col min="12554" max="12554" width="7.69140625" customWidth="1"/>
    <col min="12555" max="12555" width="8.69140625" customWidth="1"/>
    <col min="12556" max="12556" width="8.53515625" customWidth="1"/>
    <col min="12801" max="12801" width="3.53515625" customWidth="1"/>
    <col min="12802" max="12802" width="8.69140625" customWidth="1"/>
    <col min="12803" max="12804" width="8.3046875" customWidth="1"/>
    <col min="12805" max="12805" width="7.69140625" customWidth="1"/>
    <col min="12806" max="12806" width="7" customWidth="1"/>
    <col min="12807" max="12807" width="10.3046875" customWidth="1"/>
    <col min="12808" max="12809" width="5.69140625" customWidth="1"/>
    <col min="12810" max="12810" width="7.69140625" customWidth="1"/>
    <col min="12811" max="12811" width="8.69140625" customWidth="1"/>
    <col min="12812" max="12812" width="8.53515625" customWidth="1"/>
    <col min="13057" max="13057" width="3.53515625" customWidth="1"/>
    <col min="13058" max="13058" width="8.69140625" customWidth="1"/>
    <col min="13059" max="13060" width="8.3046875" customWidth="1"/>
    <col min="13061" max="13061" width="7.69140625" customWidth="1"/>
    <col min="13062" max="13062" width="7" customWidth="1"/>
    <col min="13063" max="13063" width="10.3046875" customWidth="1"/>
    <col min="13064" max="13065" width="5.69140625" customWidth="1"/>
    <col min="13066" max="13066" width="7.69140625" customWidth="1"/>
    <col min="13067" max="13067" width="8.69140625" customWidth="1"/>
    <col min="13068" max="13068" width="8.53515625" customWidth="1"/>
    <col min="13313" max="13313" width="3.53515625" customWidth="1"/>
    <col min="13314" max="13314" width="8.69140625" customWidth="1"/>
    <col min="13315" max="13316" width="8.3046875" customWidth="1"/>
    <col min="13317" max="13317" width="7.69140625" customWidth="1"/>
    <col min="13318" max="13318" width="7" customWidth="1"/>
    <col min="13319" max="13319" width="10.3046875" customWidth="1"/>
    <col min="13320" max="13321" width="5.69140625" customWidth="1"/>
    <col min="13322" max="13322" width="7.69140625" customWidth="1"/>
    <col min="13323" max="13323" width="8.69140625" customWidth="1"/>
    <col min="13324" max="13324" width="8.53515625" customWidth="1"/>
    <col min="13569" max="13569" width="3.53515625" customWidth="1"/>
    <col min="13570" max="13570" width="8.69140625" customWidth="1"/>
    <col min="13571" max="13572" width="8.3046875" customWidth="1"/>
    <col min="13573" max="13573" width="7.69140625" customWidth="1"/>
    <col min="13574" max="13574" width="7" customWidth="1"/>
    <col min="13575" max="13575" width="10.3046875" customWidth="1"/>
    <col min="13576" max="13577" width="5.69140625" customWidth="1"/>
    <col min="13578" max="13578" width="7.69140625" customWidth="1"/>
    <col min="13579" max="13579" width="8.69140625" customWidth="1"/>
    <col min="13580" max="13580" width="8.53515625" customWidth="1"/>
    <col min="13825" max="13825" width="3.53515625" customWidth="1"/>
    <col min="13826" max="13826" width="8.69140625" customWidth="1"/>
    <col min="13827" max="13828" width="8.3046875" customWidth="1"/>
    <col min="13829" max="13829" width="7.69140625" customWidth="1"/>
    <col min="13830" max="13830" width="7" customWidth="1"/>
    <col min="13831" max="13831" width="10.3046875" customWidth="1"/>
    <col min="13832" max="13833" width="5.69140625" customWidth="1"/>
    <col min="13834" max="13834" width="7.69140625" customWidth="1"/>
    <col min="13835" max="13835" width="8.69140625" customWidth="1"/>
    <col min="13836" max="13836" width="8.53515625" customWidth="1"/>
    <col min="14081" max="14081" width="3.53515625" customWidth="1"/>
    <col min="14082" max="14082" width="8.69140625" customWidth="1"/>
    <col min="14083" max="14084" width="8.3046875" customWidth="1"/>
    <col min="14085" max="14085" width="7.69140625" customWidth="1"/>
    <col min="14086" max="14086" width="7" customWidth="1"/>
    <col min="14087" max="14087" width="10.3046875" customWidth="1"/>
    <col min="14088" max="14089" width="5.69140625" customWidth="1"/>
    <col min="14090" max="14090" width="7.69140625" customWidth="1"/>
    <col min="14091" max="14091" width="8.69140625" customWidth="1"/>
    <col min="14092" max="14092" width="8.53515625" customWidth="1"/>
    <col min="14337" max="14337" width="3.53515625" customWidth="1"/>
    <col min="14338" max="14338" width="8.69140625" customWidth="1"/>
    <col min="14339" max="14340" width="8.3046875" customWidth="1"/>
    <col min="14341" max="14341" width="7.69140625" customWidth="1"/>
    <col min="14342" max="14342" width="7" customWidth="1"/>
    <col min="14343" max="14343" width="10.3046875" customWidth="1"/>
    <col min="14344" max="14345" width="5.69140625" customWidth="1"/>
    <col min="14346" max="14346" width="7.69140625" customWidth="1"/>
    <col min="14347" max="14347" width="8.69140625" customWidth="1"/>
    <col min="14348" max="14348" width="8.53515625" customWidth="1"/>
    <col min="14593" max="14593" width="3.53515625" customWidth="1"/>
    <col min="14594" max="14594" width="8.69140625" customWidth="1"/>
    <col min="14595" max="14596" width="8.3046875" customWidth="1"/>
    <col min="14597" max="14597" width="7.69140625" customWidth="1"/>
    <col min="14598" max="14598" width="7" customWidth="1"/>
    <col min="14599" max="14599" width="10.3046875" customWidth="1"/>
    <col min="14600" max="14601" width="5.69140625" customWidth="1"/>
    <col min="14602" max="14602" width="7.69140625" customWidth="1"/>
    <col min="14603" max="14603" width="8.69140625" customWidth="1"/>
    <col min="14604" max="14604" width="8.53515625" customWidth="1"/>
    <col min="14849" max="14849" width="3.53515625" customWidth="1"/>
    <col min="14850" max="14850" width="8.69140625" customWidth="1"/>
    <col min="14851" max="14852" width="8.3046875" customWidth="1"/>
    <col min="14853" max="14853" width="7.69140625" customWidth="1"/>
    <col min="14854" max="14854" width="7" customWidth="1"/>
    <col min="14855" max="14855" width="10.3046875" customWidth="1"/>
    <col min="14856" max="14857" width="5.69140625" customWidth="1"/>
    <col min="14858" max="14858" width="7.69140625" customWidth="1"/>
    <col min="14859" max="14859" width="8.69140625" customWidth="1"/>
    <col min="14860" max="14860" width="8.53515625" customWidth="1"/>
    <col min="15105" max="15105" width="3.53515625" customWidth="1"/>
    <col min="15106" max="15106" width="8.69140625" customWidth="1"/>
    <col min="15107" max="15108" width="8.3046875" customWidth="1"/>
    <col min="15109" max="15109" width="7.69140625" customWidth="1"/>
    <col min="15110" max="15110" width="7" customWidth="1"/>
    <col min="15111" max="15111" width="10.3046875" customWidth="1"/>
    <col min="15112" max="15113" width="5.69140625" customWidth="1"/>
    <col min="15114" max="15114" width="7.69140625" customWidth="1"/>
    <col min="15115" max="15115" width="8.69140625" customWidth="1"/>
    <col min="15116" max="15116" width="8.53515625" customWidth="1"/>
    <col min="15361" max="15361" width="3.53515625" customWidth="1"/>
    <col min="15362" max="15362" width="8.69140625" customWidth="1"/>
    <col min="15363" max="15364" width="8.3046875" customWidth="1"/>
    <col min="15365" max="15365" width="7.69140625" customWidth="1"/>
    <col min="15366" max="15366" width="7" customWidth="1"/>
    <col min="15367" max="15367" width="10.3046875" customWidth="1"/>
    <col min="15368" max="15369" width="5.69140625" customWidth="1"/>
    <col min="15370" max="15370" width="7.69140625" customWidth="1"/>
    <col min="15371" max="15371" width="8.69140625" customWidth="1"/>
    <col min="15372" max="15372" width="8.53515625" customWidth="1"/>
    <col min="15617" max="15617" width="3.53515625" customWidth="1"/>
    <col min="15618" max="15618" width="8.69140625" customWidth="1"/>
    <col min="15619" max="15620" width="8.3046875" customWidth="1"/>
    <col min="15621" max="15621" width="7.69140625" customWidth="1"/>
    <col min="15622" max="15622" width="7" customWidth="1"/>
    <col min="15623" max="15623" width="10.3046875" customWidth="1"/>
    <col min="15624" max="15625" width="5.69140625" customWidth="1"/>
    <col min="15626" max="15626" width="7.69140625" customWidth="1"/>
    <col min="15627" max="15627" width="8.69140625" customWidth="1"/>
    <col min="15628" max="15628" width="8.53515625" customWidth="1"/>
    <col min="15873" max="15873" width="3.53515625" customWidth="1"/>
    <col min="15874" max="15874" width="8.69140625" customWidth="1"/>
    <col min="15875" max="15876" width="8.3046875" customWidth="1"/>
    <col min="15877" max="15877" width="7.69140625" customWidth="1"/>
    <col min="15878" max="15878" width="7" customWidth="1"/>
    <col min="15879" max="15879" width="10.3046875" customWidth="1"/>
    <col min="15880" max="15881" width="5.69140625" customWidth="1"/>
    <col min="15882" max="15882" width="7.69140625" customWidth="1"/>
    <col min="15883" max="15883" width="8.69140625" customWidth="1"/>
    <col min="15884" max="15884" width="8.53515625" customWidth="1"/>
    <col min="16129" max="16129" width="3.53515625" customWidth="1"/>
    <col min="16130" max="16130" width="8.69140625" customWidth="1"/>
    <col min="16131" max="16132" width="8.3046875" customWidth="1"/>
    <col min="16133" max="16133" width="7.69140625" customWidth="1"/>
    <col min="16134" max="16134" width="7" customWidth="1"/>
    <col min="16135" max="16135" width="10.3046875" customWidth="1"/>
    <col min="16136" max="16137" width="5.69140625" customWidth="1"/>
    <col min="16138" max="16138" width="7.69140625" customWidth="1"/>
    <col min="16139" max="16139" width="8.69140625" customWidth="1"/>
    <col min="16140" max="16140" width="8.53515625" customWidth="1"/>
  </cols>
  <sheetData>
    <row r="1" spans="1:13" s="76" customFormat="1" ht="13" hidden="1">
      <c r="A1" s="75"/>
      <c r="B1" s="75"/>
      <c r="C1" s="75"/>
      <c r="D1" s="75"/>
      <c r="E1" s="75"/>
      <c r="F1" s="75"/>
      <c r="G1" s="75"/>
      <c r="J1" s="77" t="s">
        <v>93</v>
      </c>
    </row>
    <row r="2" spans="1:13" s="76" customFormat="1" ht="13">
      <c r="A2" s="78"/>
      <c r="J2" s="77" t="s">
        <v>94</v>
      </c>
    </row>
    <row r="3" spans="1:13" s="76" customFormat="1">
      <c r="A3" s="98" t="s">
        <v>95</v>
      </c>
      <c r="B3" s="79"/>
      <c r="C3" s="79"/>
      <c r="D3" s="79"/>
      <c r="E3" s="80"/>
      <c r="F3" s="81"/>
      <c r="G3" s="78" t="s">
        <v>96</v>
      </c>
      <c r="J3" s="78" t="s">
        <v>97</v>
      </c>
      <c r="K3" s="81"/>
      <c r="L3" s="81"/>
    </row>
    <row r="4" spans="1:13" s="76" customFormat="1" ht="13">
      <c r="A4" s="82" t="s">
        <v>98</v>
      </c>
      <c r="B4" s="80"/>
      <c r="C4" s="80"/>
      <c r="D4" s="80"/>
      <c r="E4" s="80"/>
      <c r="F4" s="81"/>
      <c r="G4" s="81"/>
      <c r="J4" s="78" t="s">
        <v>99</v>
      </c>
      <c r="K4" s="81"/>
      <c r="L4" s="81"/>
    </row>
    <row r="5" spans="1:13" s="76" customFormat="1" ht="13">
      <c r="A5" s="82"/>
      <c r="B5" s="80"/>
      <c r="C5" s="80"/>
      <c r="D5" s="80"/>
      <c r="E5" s="80"/>
      <c r="F5" s="81"/>
      <c r="G5" s="81"/>
      <c r="J5" s="78" t="s">
        <v>100</v>
      </c>
      <c r="K5" s="81"/>
      <c r="L5" s="81"/>
    </row>
    <row r="6" spans="1:13" s="76" customFormat="1" ht="13">
      <c r="A6" s="82"/>
      <c r="B6" s="80"/>
      <c r="C6" s="80"/>
      <c r="D6" s="80"/>
      <c r="E6" s="80"/>
      <c r="F6" s="81"/>
      <c r="G6" s="81"/>
      <c r="J6" s="78" t="s">
        <v>101</v>
      </c>
      <c r="K6" s="81"/>
      <c r="L6" s="81"/>
    </row>
    <row r="7" spans="1:13" s="76" customFormat="1" ht="13">
      <c r="A7" s="82"/>
      <c r="B7" s="80"/>
      <c r="C7" s="80"/>
      <c r="D7" s="80"/>
      <c r="E7" s="80"/>
      <c r="F7" s="81"/>
      <c r="G7" s="81"/>
      <c r="J7" s="78" t="s">
        <v>102</v>
      </c>
      <c r="K7" s="81"/>
      <c r="L7" s="81"/>
    </row>
    <row r="8" spans="1:13" s="76" customFormat="1" ht="13">
      <c r="A8" s="82"/>
      <c r="B8" s="80"/>
      <c r="C8" s="80"/>
      <c r="D8" s="80"/>
      <c r="E8" s="80"/>
      <c r="F8" s="81"/>
      <c r="G8" s="81"/>
      <c r="J8" s="78" t="s">
        <v>103</v>
      </c>
      <c r="K8" s="81"/>
      <c r="L8" s="81"/>
    </row>
    <row r="9" spans="1:13" s="87" customFormat="1" ht="16.5" customHeight="1">
      <c r="A9" s="84" t="s">
        <v>104</v>
      </c>
      <c r="B9" s="85"/>
      <c r="C9" s="85"/>
      <c r="D9" s="85"/>
      <c r="E9" s="85"/>
      <c r="F9" s="85"/>
      <c r="G9" s="86"/>
      <c r="J9" s="83"/>
      <c r="K9" s="81"/>
      <c r="L9" s="81"/>
      <c r="M9" s="76"/>
    </row>
    <row r="10" spans="1:13" ht="18">
      <c r="A10" s="85"/>
      <c r="B10" s="88"/>
      <c r="C10" s="89" t="s">
        <v>105</v>
      </c>
      <c r="D10" s="89" t="s">
        <v>106</v>
      </c>
      <c r="E10" s="89" t="s">
        <v>107</v>
      </c>
      <c r="F10" s="89" t="s">
        <v>108</v>
      </c>
      <c r="G10" s="89" t="s">
        <v>109</v>
      </c>
      <c r="H10" s="89" t="s">
        <v>110</v>
      </c>
      <c r="I10" s="89" t="s">
        <v>111</v>
      </c>
      <c r="J10" s="89" t="s">
        <v>108</v>
      </c>
      <c r="K10" s="86"/>
      <c r="L10" s="86"/>
      <c r="M10" s="87"/>
    </row>
    <row r="11" spans="1:13" ht="17.5">
      <c r="A11" s="89" t="s">
        <v>112</v>
      </c>
      <c r="B11" s="89" t="s">
        <v>113</v>
      </c>
      <c r="C11" s="89" t="s">
        <v>114</v>
      </c>
      <c r="D11" s="89" t="s">
        <v>114</v>
      </c>
      <c r="E11" s="89" t="s">
        <v>115</v>
      </c>
      <c r="F11" s="89" t="s">
        <v>114</v>
      </c>
      <c r="G11" s="89" t="s">
        <v>116</v>
      </c>
      <c r="H11" s="89" t="s">
        <v>117</v>
      </c>
      <c r="I11" s="89" t="s">
        <v>114</v>
      </c>
      <c r="J11" s="89" t="s">
        <v>118</v>
      </c>
      <c r="K11" s="89" t="s">
        <v>119</v>
      </c>
      <c r="L11" s="89" t="s">
        <v>120</v>
      </c>
    </row>
    <row r="12" spans="1:13" ht="18">
      <c r="A12" s="85">
        <v>1</v>
      </c>
      <c r="B12" s="90">
        <v>59.04</v>
      </c>
      <c r="C12" s="90">
        <v>9.3699999999999992</v>
      </c>
      <c r="D12" s="90">
        <v>6.46</v>
      </c>
      <c r="E12" s="90">
        <v>6.66</v>
      </c>
      <c r="F12" s="90">
        <v>3.96</v>
      </c>
      <c r="G12" s="90">
        <v>401.21</v>
      </c>
      <c r="H12" s="90">
        <v>9</v>
      </c>
      <c r="I12" s="90">
        <v>15</v>
      </c>
      <c r="J12" s="90">
        <v>0</v>
      </c>
      <c r="K12" s="90">
        <f t="shared" ref="K12:K23" si="0">SUM(C12:J12)</f>
        <v>451.65999999999997</v>
      </c>
      <c r="L12" s="91">
        <f t="shared" ref="L12:L23" si="1">B12+K12</f>
        <v>510.7</v>
      </c>
    </row>
    <row r="13" spans="1:13" ht="18" hidden="1">
      <c r="A13" s="85">
        <v>2</v>
      </c>
      <c r="B13" s="90">
        <f t="shared" ref="B13:G13" si="2">B12*2</f>
        <v>118.08</v>
      </c>
      <c r="C13" s="90">
        <f t="shared" si="2"/>
        <v>18.739999999999998</v>
      </c>
      <c r="D13" s="90">
        <f t="shared" si="2"/>
        <v>12.92</v>
      </c>
      <c r="E13" s="90">
        <f t="shared" si="2"/>
        <v>13.32</v>
      </c>
      <c r="F13" s="90">
        <f t="shared" si="2"/>
        <v>7.92</v>
      </c>
      <c r="G13" s="90">
        <f t="shared" si="2"/>
        <v>802.42</v>
      </c>
      <c r="H13" s="90">
        <v>9</v>
      </c>
      <c r="I13" s="90">
        <v>15</v>
      </c>
      <c r="J13" s="90">
        <v>0</v>
      </c>
      <c r="K13" s="90">
        <f t="shared" si="0"/>
        <v>879.31999999999994</v>
      </c>
      <c r="L13" s="90">
        <f t="shared" si="1"/>
        <v>997.4</v>
      </c>
    </row>
    <row r="14" spans="1:13" ht="18" hidden="1">
      <c r="A14" s="85">
        <v>3</v>
      </c>
      <c r="B14" s="90">
        <f t="shared" ref="B14:G14" si="3">B12*3</f>
        <v>177.12</v>
      </c>
      <c r="C14" s="90">
        <f t="shared" si="3"/>
        <v>28.11</v>
      </c>
      <c r="D14" s="90">
        <f t="shared" si="3"/>
        <v>19.38</v>
      </c>
      <c r="E14" s="90">
        <f t="shared" si="3"/>
        <v>19.98</v>
      </c>
      <c r="F14" s="90">
        <f t="shared" si="3"/>
        <v>11.879999999999999</v>
      </c>
      <c r="G14" s="90">
        <f t="shared" si="3"/>
        <v>1203.6299999999999</v>
      </c>
      <c r="H14" s="90">
        <v>9</v>
      </c>
      <c r="I14" s="90">
        <v>15</v>
      </c>
      <c r="J14" s="90">
        <v>0</v>
      </c>
      <c r="K14" s="90">
        <f t="shared" si="0"/>
        <v>1306.9799999999998</v>
      </c>
      <c r="L14" s="90">
        <f t="shared" si="1"/>
        <v>1484.1</v>
      </c>
    </row>
    <row r="15" spans="1:13" ht="18" hidden="1">
      <c r="A15" s="85">
        <v>4</v>
      </c>
      <c r="B15" s="90">
        <f t="shared" ref="B15:G15" si="4">B12*4</f>
        <v>236.16</v>
      </c>
      <c r="C15" s="90">
        <f t="shared" si="4"/>
        <v>37.479999999999997</v>
      </c>
      <c r="D15" s="90">
        <f t="shared" si="4"/>
        <v>25.84</v>
      </c>
      <c r="E15" s="90">
        <f t="shared" si="4"/>
        <v>26.64</v>
      </c>
      <c r="F15" s="90">
        <f t="shared" si="4"/>
        <v>15.84</v>
      </c>
      <c r="G15" s="90">
        <f t="shared" si="4"/>
        <v>1604.84</v>
      </c>
      <c r="H15" s="90">
        <v>9</v>
      </c>
      <c r="I15" s="90">
        <v>15</v>
      </c>
      <c r="J15" s="90">
        <v>0</v>
      </c>
      <c r="K15" s="90">
        <f t="shared" si="0"/>
        <v>1734.6399999999999</v>
      </c>
      <c r="L15" s="90">
        <f t="shared" si="1"/>
        <v>1970.8</v>
      </c>
    </row>
    <row r="16" spans="1:13" ht="18" hidden="1">
      <c r="A16" s="85">
        <v>5</v>
      </c>
      <c r="B16" s="90">
        <f t="shared" ref="B16:G16" si="5">B12*5</f>
        <v>295.2</v>
      </c>
      <c r="C16" s="90">
        <f t="shared" si="5"/>
        <v>46.849999999999994</v>
      </c>
      <c r="D16" s="90">
        <f t="shared" si="5"/>
        <v>32.299999999999997</v>
      </c>
      <c r="E16" s="90">
        <f t="shared" si="5"/>
        <v>33.299999999999997</v>
      </c>
      <c r="F16" s="90">
        <f t="shared" si="5"/>
        <v>19.8</v>
      </c>
      <c r="G16" s="90">
        <f t="shared" si="5"/>
        <v>2006.05</v>
      </c>
      <c r="H16" s="90">
        <v>9</v>
      </c>
      <c r="I16" s="90">
        <v>15</v>
      </c>
      <c r="J16" s="90">
        <v>0</v>
      </c>
      <c r="K16" s="90">
        <f t="shared" si="0"/>
        <v>2162.3000000000002</v>
      </c>
      <c r="L16" s="90">
        <f t="shared" si="1"/>
        <v>2457.5</v>
      </c>
    </row>
    <row r="17" spans="1:12" ht="18" hidden="1">
      <c r="A17" s="85">
        <v>6</v>
      </c>
      <c r="B17" s="90">
        <f t="shared" ref="B17:G17" si="6">B12*6</f>
        <v>354.24</v>
      </c>
      <c r="C17" s="90">
        <f t="shared" si="6"/>
        <v>56.22</v>
      </c>
      <c r="D17" s="90">
        <f t="shared" si="6"/>
        <v>38.76</v>
      </c>
      <c r="E17" s="90">
        <f t="shared" si="6"/>
        <v>39.96</v>
      </c>
      <c r="F17" s="90">
        <f t="shared" si="6"/>
        <v>23.759999999999998</v>
      </c>
      <c r="G17" s="90">
        <f t="shared" si="6"/>
        <v>2407.2599999999998</v>
      </c>
      <c r="H17" s="90">
        <v>9</v>
      </c>
      <c r="I17" s="90">
        <v>15</v>
      </c>
      <c r="J17" s="90">
        <v>0</v>
      </c>
      <c r="K17" s="90">
        <f t="shared" si="0"/>
        <v>2589.9599999999996</v>
      </c>
      <c r="L17" s="90">
        <f t="shared" si="1"/>
        <v>2944.2</v>
      </c>
    </row>
    <row r="18" spans="1:12" ht="18" hidden="1">
      <c r="A18" s="85">
        <v>7</v>
      </c>
      <c r="B18" s="90">
        <f t="shared" ref="B18:G18" si="7">B12*7</f>
        <v>413.28</v>
      </c>
      <c r="C18" s="90">
        <f t="shared" si="7"/>
        <v>65.589999999999989</v>
      </c>
      <c r="D18" s="90">
        <f t="shared" si="7"/>
        <v>45.22</v>
      </c>
      <c r="E18" s="90">
        <f t="shared" si="7"/>
        <v>46.620000000000005</v>
      </c>
      <c r="F18" s="90">
        <f t="shared" si="7"/>
        <v>27.72</v>
      </c>
      <c r="G18" s="90">
        <f t="shared" si="7"/>
        <v>2808.47</v>
      </c>
      <c r="H18" s="90">
        <v>9</v>
      </c>
      <c r="I18" s="90">
        <v>15</v>
      </c>
      <c r="J18" s="90">
        <v>0</v>
      </c>
      <c r="K18" s="90">
        <f t="shared" si="0"/>
        <v>3017.62</v>
      </c>
      <c r="L18" s="90">
        <f t="shared" si="1"/>
        <v>3430.8999999999996</v>
      </c>
    </row>
    <row r="19" spans="1:12" ht="18" hidden="1">
      <c r="A19" s="85">
        <v>8</v>
      </c>
      <c r="B19" s="90">
        <f t="shared" ref="B19:G19" si="8">B12*8</f>
        <v>472.32</v>
      </c>
      <c r="C19" s="90">
        <f t="shared" si="8"/>
        <v>74.959999999999994</v>
      </c>
      <c r="D19" s="90">
        <f t="shared" si="8"/>
        <v>51.68</v>
      </c>
      <c r="E19" s="90">
        <f t="shared" si="8"/>
        <v>53.28</v>
      </c>
      <c r="F19" s="90">
        <f t="shared" si="8"/>
        <v>31.68</v>
      </c>
      <c r="G19" s="90">
        <f t="shared" si="8"/>
        <v>3209.68</v>
      </c>
      <c r="H19" s="90">
        <v>9</v>
      </c>
      <c r="I19" s="90">
        <v>15</v>
      </c>
      <c r="J19" s="90">
        <v>0</v>
      </c>
      <c r="K19" s="90">
        <f t="shared" si="0"/>
        <v>3445.2799999999997</v>
      </c>
      <c r="L19" s="90">
        <f t="shared" si="1"/>
        <v>3917.6</v>
      </c>
    </row>
    <row r="20" spans="1:12" ht="18">
      <c r="A20" s="85">
        <v>9</v>
      </c>
      <c r="B20" s="90">
        <f t="shared" ref="B20:G20" si="9">B12*9</f>
        <v>531.36</v>
      </c>
      <c r="C20" s="90">
        <f t="shared" si="9"/>
        <v>84.33</v>
      </c>
      <c r="D20" s="90">
        <f t="shared" si="9"/>
        <v>58.14</v>
      </c>
      <c r="E20" s="90">
        <f t="shared" si="9"/>
        <v>59.94</v>
      </c>
      <c r="F20" s="90">
        <f t="shared" si="9"/>
        <v>35.64</v>
      </c>
      <c r="G20" s="90">
        <f t="shared" si="9"/>
        <v>3610.89</v>
      </c>
      <c r="H20" s="90">
        <v>9</v>
      </c>
      <c r="I20" s="90">
        <v>15</v>
      </c>
      <c r="J20" s="90">
        <v>1256</v>
      </c>
      <c r="K20" s="90">
        <f t="shared" si="0"/>
        <v>5128.9400000000005</v>
      </c>
      <c r="L20" s="90">
        <f t="shared" si="1"/>
        <v>5660.3</v>
      </c>
    </row>
    <row r="21" spans="1:12" ht="18" hidden="1">
      <c r="A21" s="85">
        <v>10</v>
      </c>
      <c r="B21" s="90">
        <f t="shared" ref="B21:G21" si="10">B12*10</f>
        <v>590.4</v>
      </c>
      <c r="C21" s="90">
        <f t="shared" si="10"/>
        <v>93.699999999999989</v>
      </c>
      <c r="D21" s="90">
        <f t="shared" si="10"/>
        <v>64.599999999999994</v>
      </c>
      <c r="E21" s="90">
        <f t="shared" si="10"/>
        <v>66.599999999999994</v>
      </c>
      <c r="F21" s="90">
        <f t="shared" si="10"/>
        <v>39.6</v>
      </c>
      <c r="G21" s="90">
        <f t="shared" si="10"/>
        <v>4012.1</v>
      </c>
      <c r="H21" s="90">
        <v>9</v>
      </c>
      <c r="I21" s="90">
        <v>15</v>
      </c>
      <c r="J21" s="90">
        <v>1256</v>
      </c>
      <c r="K21" s="90">
        <f t="shared" si="0"/>
        <v>5556.6</v>
      </c>
      <c r="L21" s="90">
        <f t="shared" si="1"/>
        <v>6147</v>
      </c>
    </row>
    <row r="22" spans="1:12" ht="18" hidden="1">
      <c r="A22" s="85">
        <v>11</v>
      </c>
      <c r="B22" s="90">
        <f t="shared" ref="B22:G22" si="11">B12*11</f>
        <v>649.43999999999994</v>
      </c>
      <c r="C22" s="90">
        <f t="shared" si="11"/>
        <v>103.07</v>
      </c>
      <c r="D22" s="90">
        <f t="shared" si="11"/>
        <v>71.06</v>
      </c>
      <c r="E22" s="90">
        <f t="shared" si="11"/>
        <v>73.260000000000005</v>
      </c>
      <c r="F22" s="90">
        <f t="shared" si="11"/>
        <v>43.56</v>
      </c>
      <c r="G22" s="90">
        <f t="shared" si="11"/>
        <v>4413.3099999999995</v>
      </c>
      <c r="H22" s="90">
        <v>9</v>
      </c>
      <c r="I22" s="90">
        <v>15</v>
      </c>
      <c r="J22" s="90">
        <v>1256</v>
      </c>
      <c r="K22" s="90">
        <f t="shared" si="0"/>
        <v>5984.2599999999993</v>
      </c>
      <c r="L22" s="90">
        <f t="shared" si="1"/>
        <v>6633.6999999999989</v>
      </c>
    </row>
    <row r="23" spans="1:12" ht="18" hidden="1">
      <c r="A23" s="85">
        <v>12</v>
      </c>
      <c r="B23" s="90">
        <f>B12*12+0.02</f>
        <v>708.5</v>
      </c>
      <c r="C23" s="90">
        <f>C12*12+0.06</f>
        <v>112.5</v>
      </c>
      <c r="D23" s="90">
        <f>D12*12-0.02</f>
        <v>77.5</v>
      </c>
      <c r="E23" s="90">
        <f>E12*12+0.08</f>
        <v>80</v>
      </c>
      <c r="F23" s="90">
        <f>F12*12-0.02</f>
        <v>47.499999999999993</v>
      </c>
      <c r="G23" s="90">
        <f>G12*12-0.02</f>
        <v>4814.4999999999991</v>
      </c>
      <c r="H23" s="90">
        <v>9</v>
      </c>
      <c r="I23" s="90">
        <v>15</v>
      </c>
      <c r="J23" s="90">
        <v>1256</v>
      </c>
      <c r="K23" s="90">
        <f t="shared" si="0"/>
        <v>6411.9999999999991</v>
      </c>
      <c r="L23" s="90">
        <f t="shared" si="1"/>
        <v>7120.4999999999991</v>
      </c>
    </row>
    <row r="24" spans="1:12" s="94" customFormat="1">
      <c r="A24" s="79"/>
      <c r="B24" s="79"/>
      <c r="C24" s="79"/>
      <c r="D24" s="79"/>
      <c r="E24" s="79"/>
      <c r="F24" s="79"/>
      <c r="G24" s="79"/>
      <c r="I24" s="92" t="s">
        <v>121</v>
      </c>
      <c r="J24" s="79"/>
      <c r="K24" s="79"/>
      <c r="L24" s="93">
        <f>L23-J23</f>
        <v>5864.4999999999991</v>
      </c>
    </row>
    <row r="25" spans="1:12" s="87" customFormat="1" ht="18" customHeight="1">
      <c r="A25" s="84" t="s">
        <v>122</v>
      </c>
      <c r="B25" s="85"/>
      <c r="C25" s="85"/>
      <c r="D25" s="85"/>
      <c r="E25" s="85"/>
      <c r="F25" s="85"/>
      <c r="G25" s="85"/>
      <c r="J25" s="95"/>
      <c r="K25" s="85"/>
      <c r="L25" s="85"/>
    </row>
    <row r="26" spans="1:12" s="76" customFormat="1" ht="7.5" customHeight="1">
      <c r="A26" s="82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ht="18">
      <c r="A27" s="85"/>
      <c r="B27" s="88"/>
      <c r="C27" s="89" t="s">
        <v>105</v>
      </c>
      <c r="D27" s="89" t="s">
        <v>106</v>
      </c>
      <c r="E27" s="89" t="s">
        <v>107</v>
      </c>
      <c r="F27" s="89" t="s">
        <v>108</v>
      </c>
      <c r="G27" s="89" t="s">
        <v>109</v>
      </c>
      <c r="H27" s="89" t="s">
        <v>110</v>
      </c>
      <c r="I27" s="89" t="s">
        <v>111</v>
      </c>
      <c r="J27" s="89" t="s">
        <v>108</v>
      </c>
      <c r="K27" s="89" t="s">
        <v>123</v>
      </c>
      <c r="L27" s="89" t="s">
        <v>123</v>
      </c>
    </row>
    <row r="28" spans="1:12" ht="17.5">
      <c r="A28" s="96" t="s">
        <v>112</v>
      </c>
      <c r="B28" s="89" t="s">
        <v>113</v>
      </c>
      <c r="C28" s="89" t="s">
        <v>114</v>
      </c>
      <c r="D28" s="89" t="s">
        <v>114</v>
      </c>
      <c r="E28" s="89" t="s">
        <v>115</v>
      </c>
      <c r="F28" s="89" t="s">
        <v>114</v>
      </c>
      <c r="G28" s="89" t="s">
        <v>116</v>
      </c>
      <c r="H28" s="89" t="s">
        <v>117</v>
      </c>
      <c r="I28" s="89" t="s">
        <v>114</v>
      </c>
      <c r="J28" s="89" t="s">
        <v>118</v>
      </c>
      <c r="K28" s="89" t="s">
        <v>119</v>
      </c>
      <c r="L28" s="89" t="s">
        <v>120</v>
      </c>
    </row>
    <row r="29" spans="1:12" ht="18">
      <c r="A29" s="88">
        <v>1</v>
      </c>
      <c r="B29" s="90">
        <v>86.29</v>
      </c>
      <c r="C29" s="90">
        <v>9.3699999999999992</v>
      </c>
      <c r="D29" s="90">
        <v>6.46</v>
      </c>
      <c r="E29" s="90">
        <v>6.66</v>
      </c>
      <c r="F29" s="90">
        <v>3.96</v>
      </c>
      <c r="G29" s="90">
        <v>468.58</v>
      </c>
      <c r="H29" s="90">
        <v>9</v>
      </c>
      <c r="I29" s="90">
        <v>15</v>
      </c>
      <c r="J29" s="90">
        <v>0</v>
      </c>
      <c r="K29" s="90">
        <f t="shared" ref="K29:K40" si="12">SUM(C29:J29)</f>
        <v>519.03</v>
      </c>
      <c r="L29" s="88">
        <f t="shared" ref="L29:L40" si="13">B29+K29</f>
        <v>605.31999999999994</v>
      </c>
    </row>
    <row r="30" spans="1:12" ht="18" hidden="1">
      <c r="A30" s="88">
        <v>2</v>
      </c>
      <c r="B30" s="90">
        <f t="shared" ref="B30:G30" si="14">B29*2</f>
        <v>172.58</v>
      </c>
      <c r="C30" s="90">
        <f t="shared" si="14"/>
        <v>18.739999999999998</v>
      </c>
      <c r="D30" s="90">
        <f t="shared" si="14"/>
        <v>12.92</v>
      </c>
      <c r="E30" s="90">
        <f t="shared" si="14"/>
        <v>13.32</v>
      </c>
      <c r="F30" s="90">
        <f t="shared" si="14"/>
        <v>7.92</v>
      </c>
      <c r="G30" s="90">
        <f t="shared" si="14"/>
        <v>937.16</v>
      </c>
      <c r="H30" s="90">
        <v>9</v>
      </c>
      <c r="I30" s="90">
        <v>15</v>
      </c>
      <c r="J30" s="90">
        <v>0</v>
      </c>
      <c r="K30" s="90">
        <f t="shared" si="12"/>
        <v>1014.06</v>
      </c>
      <c r="L30" s="90">
        <f t="shared" si="13"/>
        <v>1186.6399999999999</v>
      </c>
    </row>
    <row r="31" spans="1:12" ht="18" hidden="1">
      <c r="A31" s="88">
        <v>3</v>
      </c>
      <c r="B31" s="90">
        <f t="shared" ref="B31:G31" si="15">B29*3</f>
        <v>258.87</v>
      </c>
      <c r="C31" s="90">
        <f t="shared" si="15"/>
        <v>28.11</v>
      </c>
      <c r="D31" s="90">
        <f t="shared" si="15"/>
        <v>19.38</v>
      </c>
      <c r="E31" s="90">
        <f t="shared" si="15"/>
        <v>19.98</v>
      </c>
      <c r="F31" s="90">
        <f t="shared" si="15"/>
        <v>11.879999999999999</v>
      </c>
      <c r="G31" s="90">
        <f t="shared" si="15"/>
        <v>1405.74</v>
      </c>
      <c r="H31" s="90">
        <v>9</v>
      </c>
      <c r="I31" s="90">
        <v>15</v>
      </c>
      <c r="J31" s="90">
        <v>0</v>
      </c>
      <c r="K31" s="90">
        <f t="shared" si="12"/>
        <v>1509.09</v>
      </c>
      <c r="L31" s="90">
        <f t="shared" si="13"/>
        <v>1767.96</v>
      </c>
    </row>
    <row r="32" spans="1:12" ht="18" hidden="1">
      <c r="A32" s="88">
        <v>4</v>
      </c>
      <c r="B32" s="90">
        <f t="shared" ref="B32:G32" si="16">B29*4</f>
        <v>345.16</v>
      </c>
      <c r="C32" s="90">
        <f t="shared" si="16"/>
        <v>37.479999999999997</v>
      </c>
      <c r="D32" s="90">
        <f t="shared" si="16"/>
        <v>25.84</v>
      </c>
      <c r="E32" s="90">
        <f t="shared" si="16"/>
        <v>26.64</v>
      </c>
      <c r="F32" s="90">
        <f t="shared" si="16"/>
        <v>15.84</v>
      </c>
      <c r="G32" s="90">
        <f t="shared" si="16"/>
        <v>1874.32</v>
      </c>
      <c r="H32" s="90">
        <v>9</v>
      </c>
      <c r="I32" s="90">
        <v>15</v>
      </c>
      <c r="J32" s="90">
        <v>0</v>
      </c>
      <c r="K32" s="90">
        <f t="shared" si="12"/>
        <v>2004.12</v>
      </c>
      <c r="L32" s="90">
        <f t="shared" si="13"/>
        <v>2349.2799999999997</v>
      </c>
    </row>
    <row r="33" spans="1:12" ht="18" hidden="1">
      <c r="A33" s="88">
        <v>5</v>
      </c>
      <c r="B33" s="90">
        <f t="shared" ref="B33:G33" si="17">B29*5</f>
        <v>431.45000000000005</v>
      </c>
      <c r="C33" s="90">
        <f t="shared" si="17"/>
        <v>46.849999999999994</v>
      </c>
      <c r="D33" s="90">
        <f t="shared" si="17"/>
        <v>32.299999999999997</v>
      </c>
      <c r="E33" s="90">
        <f t="shared" si="17"/>
        <v>33.299999999999997</v>
      </c>
      <c r="F33" s="90">
        <f t="shared" si="17"/>
        <v>19.8</v>
      </c>
      <c r="G33" s="90">
        <f t="shared" si="17"/>
        <v>2342.9</v>
      </c>
      <c r="H33" s="90">
        <v>9</v>
      </c>
      <c r="I33" s="90">
        <v>15</v>
      </c>
      <c r="J33" s="90">
        <v>0</v>
      </c>
      <c r="K33" s="90">
        <f t="shared" si="12"/>
        <v>2499.15</v>
      </c>
      <c r="L33" s="90">
        <f t="shared" si="13"/>
        <v>2930.6000000000004</v>
      </c>
    </row>
    <row r="34" spans="1:12" ht="18" hidden="1">
      <c r="A34" s="88">
        <v>6</v>
      </c>
      <c r="B34" s="90">
        <f t="shared" ref="B34:G34" si="18">B29*6</f>
        <v>517.74</v>
      </c>
      <c r="C34" s="90">
        <f t="shared" si="18"/>
        <v>56.22</v>
      </c>
      <c r="D34" s="90">
        <f t="shared" si="18"/>
        <v>38.76</v>
      </c>
      <c r="E34" s="90">
        <f t="shared" si="18"/>
        <v>39.96</v>
      </c>
      <c r="F34" s="90">
        <f t="shared" si="18"/>
        <v>23.759999999999998</v>
      </c>
      <c r="G34" s="90">
        <f t="shared" si="18"/>
        <v>2811.48</v>
      </c>
      <c r="H34" s="90">
        <v>9</v>
      </c>
      <c r="I34" s="90">
        <v>15</v>
      </c>
      <c r="J34" s="90">
        <v>0</v>
      </c>
      <c r="K34" s="90">
        <f t="shared" si="12"/>
        <v>2994.18</v>
      </c>
      <c r="L34" s="90">
        <f t="shared" si="13"/>
        <v>3511.92</v>
      </c>
    </row>
    <row r="35" spans="1:12" ht="18" hidden="1">
      <c r="A35" s="88">
        <v>7</v>
      </c>
      <c r="B35" s="90">
        <f t="shared" ref="B35:G35" si="19">B29*7</f>
        <v>604.03000000000009</v>
      </c>
      <c r="C35" s="90">
        <f t="shared" si="19"/>
        <v>65.589999999999989</v>
      </c>
      <c r="D35" s="90">
        <f t="shared" si="19"/>
        <v>45.22</v>
      </c>
      <c r="E35" s="90">
        <f t="shared" si="19"/>
        <v>46.620000000000005</v>
      </c>
      <c r="F35" s="90">
        <f t="shared" si="19"/>
        <v>27.72</v>
      </c>
      <c r="G35" s="90">
        <f t="shared" si="19"/>
        <v>3280.06</v>
      </c>
      <c r="H35" s="90">
        <v>9</v>
      </c>
      <c r="I35" s="90">
        <v>15</v>
      </c>
      <c r="J35" s="90">
        <v>1256</v>
      </c>
      <c r="K35" s="90">
        <f t="shared" si="12"/>
        <v>4745.21</v>
      </c>
      <c r="L35" s="90">
        <f t="shared" si="13"/>
        <v>5349.24</v>
      </c>
    </row>
    <row r="36" spans="1:12" ht="18" hidden="1">
      <c r="A36" s="88">
        <v>8</v>
      </c>
      <c r="B36" s="90">
        <f t="shared" ref="B36:G36" si="20">B29*8</f>
        <v>690.32</v>
      </c>
      <c r="C36" s="90">
        <f t="shared" si="20"/>
        <v>74.959999999999994</v>
      </c>
      <c r="D36" s="90">
        <f t="shared" si="20"/>
        <v>51.68</v>
      </c>
      <c r="E36" s="90">
        <f t="shared" si="20"/>
        <v>53.28</v>
      </c>
      <c r="F36" s="90">
        <f t="shared" si="20"/>
        <v>31.68</v>
      </c>
      <c r="G36" s="90">
        <f t="shared" si="20"/>
        <v>3748.64</v>
      </c>
      <c r="H36" s="90">
        <v>9</v>
      </c>
      <c r="I36" s="90">
        <v>15</v>
      </c>
      <c r="J36" s="90">
        <v>1256</v>
      </c>
      <c r="K36" s="90">
        <f t="shared" si="12"/>
        <v>5240.24</v>
      </c>
      <c r="L36" s="90">
        <f t="shared" si="13"/>
        <v>5930.5599999999995</v>
      </c>
    </row>
    <row r="37" spans="1:12" ht="18">
      <c r="A37" s="88">
        <v>9</v>
      </c>
      <c r="B37" s="90">
        <f t="shared" ref="B37:G37" si="21">B29*9</f>
        <v>776.61</v>
      </c>
      <c r="C37" s="90">
        <f t="shared" si="21"/>
        <v>84.33</v>
      </c>
      <c r="D37" s="90">
        <f t="shared" si="21"/>
        <v>58.14</v>
      </c>
      <c r="E37" s="90">
        <f t="shared" si="21"/>
        <v>59.94</v>
      </c>
      <c r="F37" s="90">
        <f t="shared" si="21"/>
        <v>35.64</v>
      </c>
      <c r="G37" s="90">
        <f t="shared" si="21"/>
        <v>4217.22</v>
      </c>
      <c r="H37" s="90">
        <v>9</v>
      </c>
      <c r="I37" s="90">
        <v>15</v>
      </c>
      <c r="J37" s="90">
        <v>1256</v>
      </c>
      <c r="K37" s="90">
        <f t="shared" si="12"/>
        <v>5735.27</v>
      </c>
      <c r="L37" s="90">
        <f t="shared" si="13"/>
        <v>6511.88</v>
      </c>
    </row>
    <row r="38" spans="1:12" ht="18" hidden="1">
      <c r="A38" s="88">
        <v>10</v>
      </c>
      <c r="B38" s="90">
        <f t="shared" ref="B38:G38" si="22">B29*10</f>
        <v>862.90000000000009</v>
      </c>
      <c r="C38" s="90">
        <f t="shared" si="22"/>
        <v>93.699999999999989</v>
      </c>
      <c r="D38" s="90">
        <f t="shared" si="22"/>
        <v>64.599999999999994</v>
      </c>
      <c r="E38" s="90">
        <f t="shared" si="22"/>
        <v>66.599999999999994</v>
      </c>
      <c r="F38" s="90">
        <f t="shared" si="22"/>
        <v>39.6</v>
      </c>
      <c r="G38" s="90">
        <f t="shared" si="22"/>
        <v>4685.8</v>
      </c>
      <c r="H38" s="90">
        <v>9</v>
      </c>
      <c r="I38" s="90">
        <v>15</v>
      </c>
      <c r="J38" s="90">
        <v>1256</v>
      </c>
      <c r="K38" s="90">
        <f t="shared" si="12"/>
        <v>6230.3</v>
      </c>
      <c r="L38" s="90">
        <f t="shared" si="13"/>
        <v>7093.2000000000007</v>
      </c>
    </row>
    <row r="39" spans="1:12" ht="18" hidden="1">
      <c r="A39" s="88">
        <v>11</v>
      </c>
      <c r="B39" s="90">
        <f t="shared" ref="B39:G39" si="23">B29*11</f>
        <v>949.19</v>
      </c>
      <c r="C39" s="90">
        <f t="shared" si="23"/>
        <v>103.07</v>
      </c>
      <c r="D39" s="90">
        <f t="shared" si="23"/>
        <v>71.06</v>
      </c>
      <c r="E39" s="90">
        <f t="shared" si="23"/>
        <v>73.260000000000005</v>
      </c>
      <c r="F39" s="90">
        <f t="shared" si="23"/>
        <v>43.56</v>
      </c>
      <c r="G39" s="90">
        <f t="shared" si="23"/>
        <v>5154.38</v>
      </c>
      <c r="H39" s="90">
        <v>9</v>
      </c>
      <c r="I39" s="90">
        <v>15</v>
      </c>
      <c r="J39" s="90">
        <v>1256</v>
      </c>
      <c r="K39" s="90">
        <f t="shared" si="12"/>
        <v>6725.33</v>
      </c>
      <c r="L39" s="90">
        <f t="shared" si="13"/>
        <v>7674.52</v>
      </c>
    </row>
    <row r="40" spans="1:12" ht="18" hidden="1">
      <c r="A40" s="88">
        <v>12</v>
      </c>
      <c r="B40" s="90">
        <f>B29*12+0.02</f>
        <v>1035.5</v>
      </c>
      <c r="C40" s="90">
        <f>C29*12+0.06</f>
        <v>112.5</v>
      </c>
      <c r="D40" s="90">
        <f>D29*12-0.02</f>
        <v>77.5</v>
      </c>
      <c r="E40" s="90">
        <f>E29*12+0.08</f>
        <v>80</v>
      </c>
      <c r="F40" s="90">
        <f>F29*12-0.02</f>
        <v>47.499999999999993</v>
      </c>
      <c r="G40" s="90">
        <f>G29*12+0.04</f>
        <v>5623</v>
      </c>
      <c r="H40" s="90">
        <v>9</v>
      </c>
      <c r="I40" s="90">
        <v>15</v>
      </c>
      <c r="J40" s="90">
        <v>1256</v>
      </c>
      <c r="K40" s="90">
        <f t="shared" si="12"/>
        <v>7220.5</v>
      </c>
      <c r="L40" s="90">
        <f t="shared" si="13"/>
        <v>8256</v>
      </c>
    </row>
    <row r="41" spans="1:12" s="94" customFormat="1" ht="15" customHeight="1">
      <c r="I41" s="92" t="s">
        <v>121</v>
      </c>
      <c r="L41" s="93">
        <f>L40-J40</f>
        <v>7000</v>
      </c>
    </row>
    <row r="42" spans="1:12" s="94" customFormat="1">
      <c r="B42" s="97">
        <v>41810</v>
      </c>
      <c r="H42" s="92"/>
      <c r="I42" s="92"/>
      <c r="L42" s="99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1AE79E59359499CA5C3FE7A4E81D6" ma:contentTypeVersion="14" ma:contentTypeDescription="Create a new document." ma:contentTypeScope="" ma:versionID="9c9266c4e41663479a1e9079053391f0">
  <xsd:schema xmlns:xsd="http://www.w3.org/2001/XMLSchema" xmlns:xs="http://www.w3.org/2001/XMLSchema" xmlns:p="http://schemas.microsoft.com/office/2006/metadata/properties" xmlns:ns3="1b0bc5f4-5ea8-4615-b838-ee9e4acd8777" xmlns:ns4="73ec0bc7-c37e-4b72-b3bc-6ce958c0a6ed" targetNamespace="http://schemas.microsoft.com/office/2006/metadata/properties" ma:root="true" ma:fieldsID="932afad7e3091c8e4c8c997fd2fb8e86" ns3:_="" ns4:_="">
    <xsd:import namespace="1b0bc5f4-5ea8-4615-b838-ee9e4acd8777"/>
    <xsd:import namespace="73ec0bc7-c37e-4b72-b3bc-6ce958c0a6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c5f4-5ea8-4615-b838-ee9e4acd8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0bc7-c37e-4b72-b3bc-6ce958c0a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64F219-1F60-41B8-9D6B-0232BEC9A57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1b0bc5f4-5ea8-4615-b838-ee9e4acd8777"/>
    <ds:schemaRef ds:uri="http://purl.org/dc/elements/1.1/"/>
    <ds:schemaRef ds:uri="http://www.w3.org/XML/1998/namespace"/>
    <ds:schemaRef ds:uri="http://schemas.microsoft.com/office/2006/documentManagement/types"/>
    <ds:schemaRef ds:uri="73ec0bc7-c37e-4b72-b3bc-6ce958c0a6ed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DDE682-0E7F-4B6F-851D-3734257FD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c5f4-5ea8-4615-b838-ee9e4acd8777"/>
    <ds:schemaRef ds:uri="73ec0bc7-c37e-4b72-b3bc-6ce958c0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75F01-2A1A-484C-A66C-D25C3A92C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INSTATE Spring 2015 Fees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M. Plaud</dc:creator>
  <cp:keywords/>
  <dc:description/>
  <cp:lastModifiedBy>Hannah R Friedman</cp:lastModifiedBy>
  <cp:revision/>
  <cp:lastPrinted>2019-09-10T15:52:28Z</cp:lastPrinted>
  <dcterms:created xsi:type="dcterms:W3CDTF">2010-09-01T15:13:53Z</dcterms:created>
  <dcterms:modified xsi:type="dcterms:W3CDTF">2026-04-15T18:57:02Z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0x010100D181AE79E59359499CA5C3FE7A4E81D6</vt:lpwstr>
  </property>
</Properties>
</file>